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.sadauskiene\Desktop\Is saugyklos\DOKUMENTAI\2024 METAI\10 Spalis\PROJEKTAI\"/>
    </mc:Choice>
  </mc:AlternateContent>
  <xr:revisionPtr revIDLastSave="0" documentId="13_ncr:1_{4A270848-A5DC-45D4-9C4D-B3DADD51551C}" xr6:coauthVersionLast="47" xr6:coauthVersionMax="47" xr10:uidLastSave="{00000000-0000-0000-0000-000000000000}"/>
  <bookViews>
    <workbookView xWindow="-108" yWindow="-108" windowWidth="23256" windowHeight="12456" xr2:uid="{1CE33185-9DC2-46A9-92EA-0E693160F9A1}"/>
  </bookViews>
  <sheets>
    <sheet name="VISO  ML perskirstymas (10. 31)" sheetId="6" r:id="rId1"/>
    <sheet name="VISO  ML perskirstymas (10.10)" sheetId="5" r:id="rId2"/>
  </sheets>
  <definedNames>
    <definedName name="_xlnm._FilterDatabase" localSheetId="0" hidden="1">'VISO  ML perskirstymas (10. 31)'!$AJ$29:$AJ$30</definedName>
    <definedName name="_xlnm._FilterDatabase" localSheetId="1" hidden="1">'VISO  ML perskirstymas (10.10)'!$AJ$29:$AJ$30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43" i="6" l="1"/>
  <c r="AJ41" i="6"/>
  <c r="AJ40" i="6"/>
  <c r="AJ51" i="6" s="1"/>
  <c r="AJ50" i="6"/>
  <c r="AJ44" i="6"/>
  <c r="E35" i="6"/>
  <c r="AJ30" i="6"/>
  <c r="AE29" i="6"/>
  <c r="AD29" i="6"/>
  <c r="AI28" i="6"/>
  <c r="AH28" i="6"/>
  <c r="T28" i="6"/>
  <c r="Q28" i="6"/>
  <c r="N28" i="6"/>
  <c r="D28" i="6"/>
  <c r="AG28" i="6" s="1"/>
  <c r="AI27" i="6"/>
  <c r="AH27" i="6"/>
  <c r="AG27" i="6"/>
  <c r="AF27" i="6"/>
  <c r="AF29" i="6" s="1"/>
  <c r="T27" i="6"/>
  <c r="Q27" i="6"/>
  <c r="N27" i="6"/>
  <c r="G27" i="6"/>
  <c r="AI26" i="6"/>
  <c r="AA26" i="6"/>
  <c r="AH26" i="6" s="1"/>
  <c r="Z26" i="6"/>
  <c r="Z29" i="6" s="1"/>
  <c r="T26" i="6"/>
  <c r="Q26" i="6"/>
  <c r="N26" i="6"/>
  <c r="D26" i="6"/>
  <c r="G26" i="6" s="1"/>
  <c r="AI25" i="6"/>
  <c r="AH25" i="6"/>
  <c r="AG25" i="6"/>
  <c r="AB25" i="6"/>
  <c r="AB26" i="6" s="1"/>
  <c r="AB29" i="6" s="1"/>
  <c r="T25" i="6"/>
  <c r="Q25" i="6"/>
  <c r="N25" i="6"/>
  <c r="G25" i="6"/>
  <c r="AE24" i="6"/>
  <c r="AD24" i="6"/>
  <c r="W24" i="6"/>
  <c r="V24" i="6"/>
  <c r="S24" i="6"/>
  <c r="T24" i="6" s="1"/>
  <c r="P24" i="6"/>
  <c r="Q24" i="6" s="1"/>
  <c r="F24" i="6"/>
  <c r="E24" i="6"/>
  <c r="D24" i="6"/>
  <c r="AI23" i="6"/>
  <c r="AH23" i="6"/>
  <c r="AG23" i="6"/>
  <c r="T23" i="6"/>
  <c r="Q23" i="6"/>
  <c r="N23" i="6"/>
  <c r="G23" i="6"/>
  <c r="AI22" i="6"/>
  <c r="AH22" i="6"/>
  <c r="AF22" i="6"/>
  <c r="X22" i="6"/>
  <c r="T22" i="6"/>
  <c r="Q22" i="6"/>
  <c r="M22" i="6"/>
  <c r="N22" i="6" s="1"/>
  <c r="G22" i="6"/>
  <c r="AI21" i="6"/>
  <c r="AH21" i="6"/>
  <c r="AF21" i="6"/>
  <c r="X21" i="6"/>
  <c r="T21" i="6"/>
  <c r="Q21" i="6"/>
  <c r="M21" i="6"/>
  <c r="AG21" i="6" s="1"/>
  <c r="AJ21" i="6" s="1"/>
  <c r="G21" i="6"/>
  <c r="AI20" i="6"/>
  <c r="AH20" i="6"/>
  <c r="AG20" i="6"/>
  <c r="AF20" i="6"/>
  <c r="X20" i="6"/>
  <c r="T20" i="6"/>
  <c r="Q20" i="6"/>
  <c r="N20" i="6"/>
  <c r="G20" i="6"/>
  <c r="AE19" i="6"/>
  <c r="AD19" i="6"/>
  <c r="W19" i="6"/>
  <c r="V19" i="6"/>
  <c r="S19" i="6"/>
  <c r="P19" i="6"/>
  <c r="Q19" i="6" s="1"/>
  <c r="N19" i="6"/>
  <c r="F19" i="6"/>
  <c r="E19" i="6"/>
  <c r="D19" i="6"/>
  <c r="AI18" i="6"/>
  <c r="AH18" i="6"/>
  <c r="AG18" i="6"/>
  <c r="AF18" i="6"/>
  <c r="X18" i="6"/>
  <c r="T18" i="6"/>
  <c r="Q18" i="6"/>
  <c r="N18" i="6"/>
  <c r="G18" i="6"/>
  <c r="AI17" i="6"/>
  <c r="AH17" i="6"/>
  <c r="AG17" i="6"/>
  <c r="AF17" i="6"/>
  <c r="X17" i="6"/>
  <c r="T17" i="6"/>
  <c r="Q17" i="6"/>
  <c r="N17" i="6"/>
  <c r="G17" i="6"/>
  <c r="AI16" i="6"/>
  <c r="AH16" i="6"/>
  <c r="AG16" i="6"/>
  <c r="T16" i="6"/>
  <c r="Q16" i="6"/>
  <c r="N16" i="6"/>
  <c r="G16" i="6"/>
  <c r="AI15" i="6"/>
  <c r="AH15" i="6"/>
  <c r="AG15" i="6"/>
  <c r="AF15" i="6"/>
  <c r="X15" i="6"/>
  <c r="T15" i="6"/>
  <c r="Q15" i="6"/>
  <c r="N15" i="6"/>
  <c r="G15" i="6"/>
  <c r="AE14" i="6"/>
  <c r="AD14" i="6"/>
  <c r="W14" i="6"/>
  <c r="V14" i="6"/>
  <c r="S14" i="6"/>
  <c r="T14" i="6" s="1"/>
  <c r="P14" i="6"/>
  <c r="Q14" i="6" s="1"/>
  <c r="I14" i="6"/>
  <c r="F14" i="6"/>
  <c r="E14" i="6"/>
  <c r="D14" i="6"/>
  <c r="AI13" i="6"/>
  <c r="AH13" i="6"/>
  <c r="AF13" i="6"/>
  <c r="AF14" i="6" s="1"/>
  <c r="X13" i="6"/>
  <c r="T13" i="6"/>
  <c r="Q13" i="6"/>
  <c r="M13" i="6"/>
  <c r="M14" i="6" s="1"/>
  <c r="N14" i="6" s="1"/>
  <c r="K13" i="6"/>
  <c r="G13" i="6"/>
  <c r="AE12" i="6"/>
  <c r="AD12" i="6"/>
  <c r="W12" i="6"/>
  <c r="V12" i="6"/>
  <c r="J12" i="6"/>
  <c r="J29" i="6" s="1"/>
  <c r="E12" i="6"/>
  <c r="AH11" i="6"/>
  <c r="AF11" i="6"/>
  <c r="X11" i="6"/>
  <c r="S11" i="6"/>
  <c r="T11" i="6" s="1"/>
  <c r="P11" i="6"/>
  <c r="Q11" i="6" s="1"/>
  <c r="M11" i="6"/>
  <c r="N11" i="6" s="1"/>
  <c r="I11" i="6"/>
  <c r="F11" i="6"/>
  <c r="D11" i="6"/>
  <c r="AH10" i="6"/>
  <c r="AF10" i="6"/>
  <c r="X10" i="6"/>
  <c r="S10" i="6"/>
  <c r="T10" i="6" s="1"/>
  <c r="P10" i="6"/>
  <c r="Q10" i="6" s="1"/>
  <c r="M10" i="6"/>
  <c r="N10" i="6" s="1"/>
  <c r="I10" i="6"/>
  <c r="K10" i="6" s="1"/>
  <c r="F10" i="6"/>
  <c r="AI10" i="6" s="1"/>
  <c r="D10" i="6"/>
  <c r="AI9" i="6"/>
  <c r="AH9" i="6"/>
  <c r="AF9" i="6"/>
  <c r="X9" i="6"/>
  <c r="T9" i="6"/>
  <c r="Q9" i="6"/>
  <c r="M9" i="6"/>
  <c r="N9" i="6" s="1"/>
  <c r="K9" i="6"/>
  <c r="G9" i="6"/>
  <c r="AH11" i="5"/>
  <c r="K11" i="5"/>
  <c r="I11" i="5"/>
  <c r="G19" i="6" l="1"/>
  <c r="G14" i="6"/>
  <c r="AI11" i="6"/>
  <c r="AG13" i="6"/>
  <c r="AJ13" i="6" s="1"/>
  <c r="G11" i="6"/>
  <c r="AG9" i="6"/>
  <c r="AJ9" i="6" s="1"/>
  <c r="AJ16" i="6"/>
  <c r="AJ18" i="6"/>
  <c r="N13" i="6"/>
  <c r="X19" i="6"/>
  <c r="AJ28" i="6"/>
  <c r="AJ23" i="6"/>
  <c r="X24" i="6"/>
  <c r="AJ15" i="6"/>
  <c r="N21" i="6"/>
  <c r="AH24" i="6"/>
  <c r="AH14" i="6"/>
  <c r="AJ25" i="6"/>
  <c r="E29" i="6"/>
  <c r="AH19" i="6"/>
  <c r="AA29" i="6"/>
  <c r="AG22" i="6"/>
  <c r="AJ22" i="6" s="1"/>
  <c r="AI24" i="6"/>
  <c r="AJ27" i="6"/>
  <c r="AF19" i="6"/>
  <c r="AJ17" i="6"/>
  <c r="AF12" i="6"/>
  <c r="I12" i="6"/>
  <c r="I29" i="6" s="1"/>
  <c r="W29" i="6"/>
  <c r="K14" i="6"/>
  <c r="AI19" i="6"/>
  <c r="AF24" i="6"/>
  <c r="M24" i="6"/>
  <c r="N24" i="6" s="1"/>
  <c r="AG19" i="6"/>
  <c r="P12" i="6"/>
  <c r="Q12" i="6" s="1"/>
  <c r="D12" i="6"/>
  <c r="D29" i="6" s="1"/>
  <c r="AH12" i="6"/>
  <c r="F12" i="6"/>
  <c r="AI14" i="6"/>
  <c r="X14" i="6"/>
  <c r="AJ20" i="6"/>
  <c r="G24" i="6"/>
  <c r="AG26" i="6"/>
  <c r="AJ26" i="6" s="1"/>
  <c r="V29" i="6"/>
  <c r="AG14" i="6"/>
  <c r="AG10" i="6"/>
  <c r="AJ10" i="6" s="1"/>
  <c r="K11" i="6"/>
  <c r="K12" i="6" s="1"/>
  <c r="M12" i="6"/>
  <c r="S12" i="6"/>
  <c r="X12" i="6"/>
  <c r="T19" i="6"/>
  <c r="G10" i="6"/>
  <c r="AG11" i="6"/>
  <c r="AJ11" i="6" s="1"/>
  <c r="G28" i="6"/>
  <c r="J12" i="5"/>
  <c r="J29" i="5" s="1"/>
  <c r="AJ43" i="5"/>
  <c r="M22" i="5"/>
  <c r="AG22" i="5" s="1"/>
  <c r="M21" i="5"/>
  <c r="AG21" i="5" s="1"/>
  <c r="M11" i="5"/>
  <c r="N11" i="5" s="1"/>
  <c r="M13" i="5"/>
  <c r="M14" i="5" s="1"/>
  <c r="N14" i="5" s="1"/>
  <c r="M10" i="5"/>
  <c r="M9" i="5"/>
  <c r="AJ40" i="5"/>
  <c r="AJ39" i="5"/>
  <c r="E35" i="5"/>
  <c r="AJ30" i="5"/>
  <c r="AE29" i="5"/>
  <c r="AD29" i="5"/>
  <c r="AI28" i="5"/>
  <c r="AH28" i="5"/>
  <c r="T28" i="5"/>
  <c r="Q28" i="5"/>
  <c r="N28" i="5"/>
  <c r="D28" i="5"/>
  <c r="AG28" i="5" s="1"/>
  <c r="AI27" i="5"/>
  <c r="AH27" i="5"/>
  <c r="AG27" i="5"/>
  <c r="AF27" i="5"/>
  <c r="AF29" i="5" s="1"/>
  <c r="T27" i="5"/>
  <c r="Q27" i="5"/>
  <c r="N27" i="5"/>
  <c r="G27" i="5"/>
  <c r="AI26" i="5"/>
  <c r="AA26" i="5"/>
  <c r="AA29" i="5" s="1"/>
  <c r="Z26" i="5"/>
  <c r="Z29" i="5" s="1"/>
  <c r="T26" i="5"/>
  <c r="Q26" i="5"/>
  <c r="N26" i="5"/>
  <c r="D26" i="5"/>
  <c r="G26" i="5" s="1"/>
  <c r="AI25" i="5"/>
  <c r="AH25" i="5"/>
  <c r="AG25" i="5"/>
  <c r="AB25" i="5"/>
  <c r="AB26" i="5" s="1"/>
  <c r="AB29" i="5" s="1"/>
  <c r="T25" i="5"/>
  <c r="Q25" i="5"/>
  <c r="N25" i="5"/>
  <c r="G25" i="5"/>
  <c r="AE24" i="5"/>
  <c r="AD24" i="5"/>
  <c r="W24" i="5"/>
  <c r="V24" i="5"/>
  <c r="S24" i="5"/>
  <c r="T24" i="5" s="1"/>
  <c r="P24" i="5"/>
  <c r="Q24" i="5" s="1"/>
  <c r="F24" i="5"/>
  <c r="E24" i="5"/>
  <c r="D24" i="5"/>
  <c r="AI23" i="5"/>
  <c r="AH23" i="5"/>
  <c r="AG23" i="5"/>
  <c r="T23" i="5"/>
  <c r="Q23" i="5"/>
  <c r="N23" i="5"/>
  <c r="G23" i="5"/>
  <c r="AI22" i="5"/>
  <c r="AH22" i="5"/>
  <c r="AF22" i="5"/>
  <c r="X22" i="5"/>
  <c r="T22" i="5"/>
  <c r="Q22" i="5"/>
  <c r="G22" i="5"/>
  <c r="AI21" i="5"/>
  <c r="AH21" i="5"/>
  <c r="AF21" i="5"/>
  <c r="X21" i="5"/>
  <c r="T21" i="5"/>
  <c r="Q21" i="5"/>
  <c r="G21" i="5"/>
  <c r="AI20" i="5"/>
  <c r="AH20" i="5"/>
  <c r="AG20" i="5"/>
  <c r="AF20" i="5"/>
  <c r="X20" i="5"/>
  <c r="T20" i="5"/>
  <c r="Q20" i="5"/>
  <c r="N20" i="5"/>
  <c r="G20" i="5"/>
  <c r="AE19" i="5"/>
  <c r="AD19" i="5"/>
  <c r="W19" i="5"/>
  <c r="V19" i="5"/>
  <c r="S19" i="5"/>
  <c r="T19" i="5" s="1"/>
  <c r="P19" i="5"/>
  <c r="Q19" i="5" s="1"/>
  <c r="N19" i="5"/>
  <c r="F19" i="5"/>
  <c r="E19" i="5"/>
  <c r="D19" i="5"/>
  <c r="AI18" i="5"/>
  <c r="AH18" i="5"/>
  <c r="AG18" i="5"/>
  <c r="AF18" i="5"/>
  <c r="X18" i="5"/>
  <c r="T18" i="5"/>
  <c r="Q18" i="5"/>
  <c r="N18" i="5"/>
  <c r="G18" i="5"/>
  <c r="AI17" i="5"/>
  <c r="AH17" i="5"/>
  <c r="AG17" i="5"/>
  <c r="AF17" i="5"/>
  <c r="X17" i="5"/>
  <c r="T17" i="5"/>
  <c r="Q17" i="5"/>
  <c r="N17" i="5"/>
  <c r="G17" i="5"/>
  <c r="AI16" i="5"/>
  <c r="AH16" i="5"/>
  <c r="AG16" i="5"/>
  <c r="T16" i="5"/>
  <c r="Q16" i="5"/>
  <c r="N16" i="5"/>
  <c r="G16" i="5"/>
  <c r="AI15" i="5"/>
  <c r="AH15" i="5"/>
  <c r="AG15" i="5"/>
  <c r="AF15" i="5"/>
  <c r="X15" i="5"/>
  <c r="T15" i="5"/>
  <c r="Q15" i="5"/>
  <c r="N15" i="5"/>
  <c r="G15" i="5"/>
  <c r="AE14" i="5"/>
  <c r="AD14" i="5"/>
  <c r="W14" i="5"/>
  <c r="V14" i="5"/>
  <c r="S14" i="5"/>
  <c r="T14" i="5" s="1"/>
  <c r="P14" i="5"/>
  <c r="Q14" i="5" s="1"/>
  <c r="I14" i="5"/>
  <c r="K14" i="5" s="1"/>
  <c r="F14" i="5"/>
  <c r="E14" i="5"/>
  <c r="D14" i="5"/>
  <c r="AI13" i="5"/>
  <c r="AH13" i="5"/>
  <c r="AF13" i="5"/>
  <c r="AF14" i="5" s="1"/>
  <c r="X13" i="5"/>
  <c r="T13" i="5"/>
  <c r="Q13" i="5"/>
  <c r="K13" i="5"/>
  <c r="G13" i="5"/>
  <c r="AE12" i="5"/>
  <c r="AD12" i="5"/>
  <c r="W12" i="5"/>
  <c r="V12" i="5"/>
  <c r="E12" i="5"/>
  <c r="AF11" i="5"/>
  <c r="X11" i="5"/>
  <c r="S11" i="5"/>
  <c r="P11" i="5"/>
  <c r="Q11" i="5" s="1"/>
  <c r="F11" i="5"/>
  <c r="D11" i="5"/>
  <c r="AH10" i="5"/>
  <c r="AF10" i="5"/>
  <c r="X10" i="5"/>
  <c r="S10" i="5"/>
  <c r="T10" i="5" s="1"/>
  <c r="P10" i="5"/>
  <c r="Q10" i="5" s="1"/>
  <c r="N10" i="5"/>
  <c r="I10" i="5"/>
  <c r="K10" i="5" s="1"/>
  <c r="F10" i="5"/>
  <c r="D10" i="5"/>
  <c r="AI9" i="5"/>
  <c r="AH9" i="5"/>
  <c r="AF9" i="5"/>
  <c r="X9" i="5"/>
  <c r="T9" i="5"/>
  <c r="Q9" i="5"/>
  <c r="K9" i="5"/>
  <c r="G9" i="5"/>
  <c r="AH29" i="6" l="1"/>
  <c r="AH12" i="5"/>
  <c r="AJ48" i="5"/>
  <c r="AG12" i="6"/>
  <c r="X29" i="6"/>
  <c r="K29" i="6"/>
  <c r="G12" i="6"/>
  <c r="AJ19" i="6"/>
  <c r="AG24" i="6"/>
  <c r="AJ24" i="6" s="1"/>
  <c r="AJ14" i="6"/>
  <c r="P29" i="6"/>
  <c r="Q29" i="6" s="1"/>
  <c r="F29" i="6"/>
  <c r="G29" i="6" s="1"/>
  <c r="S29" i="6"/>
  <c r="T29" i="6" s="1"/>
  <c r="T12" i="6"/>
  <c r="N12" i="6"/>
  <c r="M29" i="6"/>
  <c r="N29" i="6" s="1"/>
  <c r="AI12" i="6"/>
  <c r="AJ12" i="6" s="1"/>
  <c r="N22" i="5"/>
  <c r="K12" i="5"/>
  <c r="K29" i="5" s="1"/>
  <c r="N21" i="5"/>
  <c r="AJ16" i="5"/>
  <c r="AI14" i="5"/>
  <c r="AJ15" i="5"/>
  <c r="AG10" i="5"/>
  <c r="F12" i="5"/>
  <c r="G19" i="5"/>
  <c r="AJ22" i="5"/>
  <c r="AJ28" i="5"/>
  <c r="G14" i="5"/>
  <c r="AJ18" i="5"/>
  <c r="AJ21" i="5"/>
  <c r="M24" i="5"/>
  <c r="N24" i="5" s="1"/>
  <c r="AF12" i="5"/>
  <c r="AI19" i="5"/>
  <c r="AH24" i="5"/>
  <c r="AJ25" i="5"/>
  <c r="AJ27" i="5"/>
  <c r="AF19" i="5"/>
  <c r="S12" i="5"/>
  <c r="S29" i="5" s="1"/>
  <c r="T29" i="5" s="1"/>
  <c r="AH14" i="5"/>
  <c r="X14" i="5"/>
  <c r="AH19" i="5"/>
  <c r="X12" i="5"/>
  <c r="P12" i="5"/>
  <c r="P29" i="5" s="1"/>
  <c r="Q29" i="5" s="1"/>
  <c r="AG19" i="5"/>
  <c r="G11" i="5"/>
  <c r="D12" i="5"/>
  <c r="D29" i="5" s="1"/>
  <c r="X19" i="5"/>
  <c r="G10" i="5"/>
  <c r="E29" i="5"/>
  <c r="AJ20" i="5"/>
  <c r="G24" i="5"/>
  <c r="AH26" i="5"/>
  <c r="AI10" i="5"/>
  <c r="I12" i="5"/>
  <c r="I29" i="5" s="1"/>
  <c r="AJ17" i="5"/>
  <c r="AF24" i="5"/>
  <c r="AJ23" i="5"/>
  <c r="X24" i="5"/>
  <c r="AG26" i="5"/>
  <c r="N13" i="5"/>
  <c r="AG13" i="5"/>
  <c r="AJ13" i="5" s="1"/>
  <c r="AG14" i="5"/>
  <c r="M12" i="5"/>
  <c r="N12" i="5" s="1"/>
  <c r="AG11" i="5"/>
  <c r="N9" i="5"/>
  <c r="T11" i="5"/>
  <c r="G28" i="5"/>
  <c r="V29" i="5"/>
  <c r="AG9" i="5"/>
  <c r="AJ9" i="5" s="1"/>
  <c r="AI11" i="5"/>
  <c r="W29" i="5"/>
  <c r="AH29" i="5" s="1"/>
  <c r="AI24" i="5"/>
  <c r="AJ11" i="5" l="1"/>
  <c r="AJ26" i="5"/>
  <c r="AG29" i="6"/>
  <c r="AI29" i="6"/>
  <c r="AI12" i="5"/>
  <c r="AJ10" i="5"/>
  <c r="F29" i="5"/>
  <c r="AI29" i="5" s="1"/>
  <c r="AJ14" i="5"/>
  <c r="G12" i="5"/>
  <c r="Q12" i="5"/>
  <c r="T12" i="5"/>
  <c r="AG24" i="5"/>
  <c r="AJ24" i="5" s="1"/>
  <c r="AJ19" i="5"/>
  <c r="AG12" i="5"/>
  <c r="AJ12" i="5" s="1"/>
  <c r="M29" i="5"/>
  <c r="N29" i="5" s="1"/>
  <c r="X29" i="5"/>
  <c r="AJ29" i="6" l="1"/>
  <c r="AJ35" i="6" s="1"/>
  <c r="G29" i="5"/>
  <c r="AG29" i="5"/>
  <c r="AJ29" i="5" l="1"/>
  <c r="AJ35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Darbuotojas</author>
  </authors>
  <commentList>
    <comment ref="A3" authorId="0" shapeId="0" xr:uid="{D7E10976-6A64-4038-83C5-6224DC640231}">
      <text>
        <r>
          <rPr>
            <b/>
            <sz val="9"/>
            <color indexed="81"/>
            <rFont val="Tahoma"/>
            <family val="2"/>
            <charset val="186"/>
          </rPr>
          <t>Darbuotojas:</t>
        </r>
        <r>
          <rPr>
            <sz val="9"/>
            <color indexed="81"/>
            <rFont val="Tahoma"/>
            <family val="2"/>
            <charset val="186"/>
          </rPr>
          <t xml:space="preserve">
Perskirstytos valdymo lėšos tarp įstaigų</t>
        </r>
      </text>
    </comment>
    <comment ref="A4" authorId="0" shapeId="0" xr:uid="{466EA47D-2189-4559-8584-8EE3FE9B82C1}">
      <text>
        <r>
          <rPr>
            <b/>
            <sz val="9"/>
            <color indexed="81"/>
            <rFont val="Tahoma"/>
            <family val="2"/>
            <charset val="186"/>
          </rPr>
          <t>Darbuotojas: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L6" authorId="0" shapeId="0" xr:uid="{75168540-4415-4133-8E70-65EB2F7F13ED}">
      <text>
        <r>
          <rPr>
            <b/>
            <sz val="9"/>
            <color indexed="81"/>
            <rFont val="Tahoma"/>
            <family val="2"/>
            <charset val="186"/>
          </rPr>
          <t>Darbuotojas:</t>
        </r>
        <r>
          <rPr>
            <sz val="9"/>
            <color indexed="81"/>
            <rFont val="Tahoma"/>
            <family val="2"/>
            <charset val="186"/>
          </rPr>
          <t xml:space="preserve">
perskirstytos valdymo lėšos tarp įstaigų. (matosi formulėse)</t>
        </r>
      </text>
    </comment>
    <comment ref="V10" authorId="0" shapeId="0" xr:uid="{79AD6A0A-8FEA-49A3-BC74-4E53FB9709DF}">
      <text>
        <r>
          <rPr>
            <b/>
            <sz val="9"/>
            <color indexed="81"/>
            <rFont val="Tahoma"/>
            <family val="2"/>
          </rPr>
          <t>Darbuotojas:</t>
        </r>
        <r>
          <rPr>
            <sz val="9"/>
            <color indexed="81"/>
            <rFont val="Tahoma"/>
            <family val="2"/>
          </rPr>
          <t xml:space="preserve">
išminusuojama iš rezervo</t>
        </r>
      </text>
    </comment>
    <comment ref="F11" authorId="0" shapeId="0" xr:uid="{503C5194-56C4-4567-A09C-A2BA1A355DE7}">
      <text>
        <r>
          <rPr>
            <b/>
            <sz val="9"/>
            <color indexed="81"/>
            <rFont val="Tahoma"/>
            <family val="2"/>
          </rPr>
          <t>Darbuotojas:</t>
        </r>
        <r>
          <rPr>
            <sz val="9"/>
            <color indexed="81"/>
            <rFont val="Tahoma"/>
            <family val="2"/>
          </rPr>
          <t xml:space="preserve">
30 str</t>
        </r>
      </text>
    </comment>
    <comment ref="I11" authorId="0" shapeId="0" xr:uid="{094AF533-59F8-482C-98B9-348C65383EA8}">
      <text>
        <r>
          <rPr>
            <b/>
            <sz val="9"/>
            <color indexed="81"/>
            <rFont val="Tahoma"/>
            <family val="2"/>
            <charset val="186"/>
          </rPr>
          <t>Darbuotojas:</t>
        </r>
        <r>
          <rPr>
            <sz val="9"/>
            <color indexed="81"/>
            <rFont val="Tahoma"/>
            <family val="2"/>
            <charset val="186"/>
          </rPr>
          <t xml:space="preserve">
DU-284, liga-200</t>
        </r>
      </text>
    </comment>
    <comment ref="S11" authorId="0" shapeId="0" xr:uid="{88EC4D25-A827-44F2-826A-25B97EDBAC7D}">
      <text>
        <r>
          <rPr>
            <b/>
            <sz val="9"/>
            <color indexed="81"/>
            <rFont val="Tahoma"/>
            <family val="2"/>
          </rPr>
          <t>Darbuotojas:</t>
        </r>
        <r>
          <rPr>
            <sz val="9"/>
            <color indexed="81"/>
            <rFont val="Tahoma"/>
            <family val="2"/>
          </rPr>
          <t xml:space="preserve">
21 str</t>
        </r>
      </text>
    </comment>
    <comment ref="V11" authorId="0" shapeId="0" xr:uid="{908D667C-D11E-4705-B5FF-7B3DAD53DE1E}">
      <text>
        <r>
          <rPr>
            <b/>
            <sz val="9"/>
            <color indexed="81"/>
            <rFont val="Tahoma"/>
            <family val="2"/>
          </rPr>
          <t>Darbuotojas:</t>
        </r>
        <r>
          <rPr>
            <sz val="9"/>
            <color indexed="81"/>
            <rFont val="Tahoma"/>
            <family val="2"/>
          </rPr>
          <t xml:space="preserve">
 2.1.1.1.1.1</t>
        </r>
      </text>
    </comment>
    <comment ref="I13" authorId="0" shapeId="0" xr:uid="{17A28A59-F0A7-406E-9311-D9536CEA7055}">
      <text>
        <r>
          <rPr>
            <b/>
            <sz val="9"/>
            <color indexed="81"/>
            <rFont val="Tahoma"/>
            <family val="2"/>
            <charset val="186"/>
          </rPr>
          <t>Darbuotojas:</t>
        </r>
        <r>
          <rPr>
            <sz val="9"/>
            <color indexed="81"/>
            <rFont val="Tahoma"/>
            <family val="2"/>
            <charset val="186"/>
          </rPr>
          <t xml:space="preserve">
du</t>
        </r>
      </text>
    </comment>
    <comment ref="S13" authorId="0" shapeId="0" xr:uid="{F8A3B10A-47DE-4CC1-A77B-DC3A2F5FD2E6}">
      <text>
        <r>
          <rPr>
            <b/>
            <sz val="9"/>
            <color indexed="81"/>
            <rFont val="Tahoma"/>
            <family val="2"/>
            <charset val="186"/>
          </rPr>
          <t>Darbuotojas:</t>
        </r>
        <r>
          <rPr>
            <sz val="9"/>
            <color indexed="81"/>
            <rFont val="Tahoma"/>
            <family val="2"/>
            <charset val="186"/>
          </rPr>
          <t xml:space="preserve">
21 str</t>
        </r>
      </text>
    </comment>
    <comment ref="V13" authorId="0" shapeId="0" xr:uid="{FCF05722-0035-4965-9366-155981F13F2D}">
      <text>
        <r>
          <rPr>
            <b/>
            <sz val="9"/>
            <color indexed="81"/>
            <rFont val="Tahoma"/>
            <family val="2"/>
            <charset val="186"/>
          </rPr>
          <t>Darbuotojas:</t>
        </r>
        <r>
          <rPr>
            <sz val="9"/>
            <color indexed="81"/>
            <rFont val="Tahoma"/>
            <family val="2"/>
            <charset val="186"/>
          </rPr>
          <t xml:space="preserve">
dengiamos lėšos iš rezervo</t>
        </r>
      </text>
    </comment>
    <comment ref="D16" authorId="0" shapeId="0" xr:uid="{6FE40116-FBD6-46C3-A372-BF3C3BFDEAB6}">
      <text>
        <r>
          <rPr>
            <b/>
            <sz val="9"/>
            <color indexed="81"/>
            <rFont val="Tahoma"/>
            <family val="2"/>
            <charset val="186"/>
          </rPr>
          <t>Darbuotojas:</t>
        </r>
        <r>
          <rPr>
            <sz val="9"/>
            <color indexed="81"/>
            <rFont val="Tahoma"/>
            <family val="2"/>
            <charset val="186"/>
          </rPr>
          <t xml:space="preserve">
DU-72, sodra -1, liga -5. iš rezervo-3411</t>
        </r>
      </text>
    </comment>
    <comment ref="F16" authorId="0" shapeId="0" xr:uid="{BB9FE3A1-7561-43FF-A480-1CF6564C0E54}">
      <text>
        <r>
          <rPr>
            <b/>
            <sz val="9"/>
            <color indexed="81"/>
            <rFont val="Tahoma"/>
            <family val="2"/>
            <charset val="186"/>
          </rPr>
          <t>Darbuotojas:</t>
        </r>
        <r>
          <rPr>
            <sz val="9"/>
            <color indexed="81"/>
            <rFont val="Tahoma"/>
            <family val="2"/>
            <charset val="186"/>
          </rPr>
          <t xml:space="preserve">
2.7.3.1.1.1.</t>
        </r>
      </text>
    </comment>
    <comment ref="D21" authorId="0" shapeId="0" xr:uid="{7FEAAB26-24C7-48A5-AE8F-7433B283E659}">
      <text>
        <r>
          <rPr>
            <b/>
            <sz val="9"/>
            <color indexed="81"/>
            <rFont val="Tahoma"/>
            <family val="2"/>
            <charset val="186"/>
          </rPr>
          <t>Darbuotojas:</t>
        </r>
        <r>
          <rPr>
            <sz val="9"/>
            <color indexed="81"/>
            <rFont val="Tahoma"/>
            <family val="2"/>
            <charset val="186"/>
          </rPr>
          <t xml:space="preserve">
iš mokymo lėšų  -5456</t>
        </r>
      </text>
    </comment>
    <comment ref="F21" authorId="0" shapeId="0" xr:uid="{A2595C5D-4325-4E62-97AC-7F811911CC46}">
      <text>
        <r>
          <rPr>
            <b/>
            <sz val="9"/>
            <color indexed="81"/>
            <rFont val="Tahoma"/>
            <family val="2"/>
            <charset val="186"/>
          </rPr>
          <t>Darbuotojas:</t>
        </r>
        <r>
          <rPr>
            <sz val="9"/>
            <color indexed="81"/>
            <rFont val="Tahoma"/>
            <family val="2"/>
            <charset val="186"/>
          </rPr>
          <t xml:space="preserve">
30 str</t>
        </r>
      </text>
    </comment>
    <comment ref="P21" authorId="0" shapeId="0" xr:uid="{CC921DFE-B53B-4299-8F0A-EFB3CD655C1D}">
      <text>
        <r>
          <rPr>
            <b/>
            <sz val="9"/>
            <color indexed="81"/>
            <rFont val="Tahoma"/>
            <family val="2"/>
            <charset val="186"/>
          </rPr>
          <t>Darbuotojas:</t>
        </r>
        <r>
          <rPr>
            <sz val="9"/>
            <color indexed="81"/>
            <rFont val="Tahoma"/>
            <family val="2"/>
            <charset val="186"/>
          </rPr>
          <t xml:space="preserve">
sodra -10;  liga-149, rezervas-167</t>
        </r>
      </text>
    </comment>
    <comment ref="AJ40" authorId="0" shapeId="0" xr:uid="{1C8CA443-8BA2-43D2-AC69-63010211754D}">
      <text>
        <r>
          <rPr>
            <b/>
            <sz val="9"/>
            <color indexed="81"/>
            <rFont val="Tahoma"/>
            <family val="2"/>
          </rPr>
          <t>Darbuotojas:</t>
        </r>
        <r>
          <rPr>
            <sz val="9"/>
            <color indexed="81"/>
            <rFont val="Tahoma"/>
            <family val="2"/>
          </rPr>
          <t xml:space="preserve">
atimama 1864, gaunami iš 2401 šaltinio</t>
        </r>
      </text>
    </comment>
    <comment ref="AJ41" authorId="0" shapeId="0" xr:uid="{B485A152-2B6A-44AB-8EB5-69EE098887B5}">
      <text>
        <r>
          <rPr>
            <b/>
            <sz val="9"/>
            <color indexed="81"/>
            <rFont val="Tahoma"/>
            <family val="2"/>
          </rPr>
          <t>Darbuotojas:</t>
        </r>
        <r>
          <rPr>
            <sz val="9"/>
            <color indexed="81"/>
            <rFont val="Tahoma"/>
            <family val="2"/>
          </rPr>
          <t xml:space="preserve">
atimam 466, kurie skiriami iš 2401 fin. Š.</t>
        </r>
      </text>
    </comment>
    <comment ref="AJ43" authorId="0" shapeId="0" xr:uid="{6BF7625C-5980-44D6-BB29-50763CD27817}">
      <text>
        <r>
          <rPr>
            <b/>
            <sz val="9"/>
            <color indexed="81"/>
            <rFont val="Tahoma"/>
            <family val="2"/>
          </rPr>
          <t>Darbuotojas:</t>
        </r>
        <r>
          <rPr>
            <sz val="9"/>
            <color indexed="81"/>
            <rFont val="Tahoma"/>
            <family val="2"/>
          </rPr>
          <t xml:space="preserve">
atimam 2064,  skiriamas iš 2401 fin. š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Darbuotojas</author>
  </authors>
  <commentList>
    <comment ref="A3" authorId="0" shapeId="0" xr:uid="{AED4F33B-B39A-485E-8BC8-EBAB8AB603D2}">
      <text>
        <r>
          <rPr>
            <b/>
            <sz val="9"/>
            <color indexed="81"/>
            <rFont val="Tahoma"/>
            <family val="2"/>
            <charset val="186"/>
          </rPr>
          <t>Darbuotojas:</t>
        </r>
        <r>
          <rPr>
            <sz val="9"/>
            <color indexed="81"/>
            <rFont val="Tahoma"/>
            <family val="2"/>
            <charset val="186"/>
          </rPr>
          <t xml:space="preserve">
Perskirstytos valdymo lėšos tarp įstaigų</t>
        </r>
      </text>
    </comment>
    <comment ref="A4" authorId="0" shapeId="0" xr:uid="{56C19DD2-4462-49C3-8A31-0029999509F7}">
      <text>
        <r>
          <rPr>
            <b/>
            <sz val="9"/>
            <color indexed="81"/>
            <rFont val="Tahoma"/>
            <family val="2"/>
            <charset val="186"/>
          </rPr>
          <t>Darbuotojas: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L6" authorId="0" shapeId="0" xr:uid="{B82433F6-C6A6-476A-A6A5-7C86C3820AD2}">
      <text>
        <r>
          <rPr>
            <b/>
            <sz val="9"/>
            <color indexed="81"/>
            <rFont val="Tahoma"/>
            <family val="2"/>
            <charset val="186"/>
          </rPr>
          <t>Darbuotojas:</t>
        </r>
        <r>
          <rPr>
            <sz val="9"/>
            <color indexed="81"/>
            <rFont val="Tahoma"/>
            <family val="2"/>
            <charset val="186"/>
          </rPr>
          <t xml:space="preserve">
perskirstytos valdymo lėšos tarp įstaigų. (matosi formulėse)</t>
        </r>
      </text>
    </comment>
    <comment ref="V10" authorId="0" shapeId="0" xr:uid="{1FA52E90-DFF2-479F-8B3B-F4563BC7CC70}">
      <text>
        <r>
          <rPr>
            <b/>
            <sz val="9"/>
            <color indexed="81"/>
            <rFont val="Tahoma"/>
            <family val="2"/>
          </rPr>
          <t>Darbuotojas:</t>
        </r>
        <r>
          <rPr>
            <sz val="9"/>
            <color indexed="81"/>
            <rFont val="Tahoma"/>
            <family val="2"/>
          </rPr>
          <t xml:space="preserve">
išminusuojama iš rezervo</t>
        </r>
      </text>
    </comment>
    <comment ref="F11" authorId="0" shapeId="0" xr:uid="{983EE3DA-F17A-474B-A342-7DF2B9EE0983}">
      <text>
        <r>
          <rPr>
            <b/>
            <sz val="9"/>
            <color indexed="81"/>
            <rFont val="Tahoma"/>
            <family val="2"/>
          </rPr>
          <t>Darbuotojas:</t>
        </r>
        <r>
          <rPr>
            <sz val="9"/>
            <color indexed="81"/>
            <rFont val="Tahoma"/>
            <family val="2"/>
          </rPr>
          <t xml:space="preserve">
30 str</t>
        </r>
      </text>
    </comment>
    <comment ref="I11" authorId="0" shapeId="0" xr:uid="{F5C74AE7-8985-4CA1-8EA1-23E8DE2F9E1D}">
      <text>
        <r>
          <rPr>
            <b/>
            <sz val="9"/>
            <color indexed="81"/>
            <rFont val="Tahoma"/>
            <family val="2"/>
            <charset val="186"/>
          </rPr>
          <t>Darbuotojas:</t>
        </r>
        <r>
          <rPr>
            <sz val="9"/>
            <color indexed="81"/>
            <rFont val="Tahoma"/>
            <family val="2"/>
            <charset val="186"/>
          </rPr>
          <t xml:space="preserve">
DU-284, liga-200</t>
        </r>
      </text>
    </comment>
    <comment ref="S11" authorId="0" shapeId="0" xr:uid="{6C3697F9-AA52-4C9E-926D-2EB5ADF9CF5D}">
      <text>
        <r>
          <rPr>
            <b/>
            <sz val="9"/>
            <color indexed="81"/>
            <rFont val="Tahoma"/>
            <family val="2"/>
          </rPr>
          <t>Darbuotojas:</t>
        </r>
        <r>
          <rPr>
            <sz val="9"/>
            <color indexed="81"/>
            <rFont val="Tahoma"/>
            <family val="2"/>
          </rPr>
          <t xml:space="preserve">
21 str</t>
        </r>
      </text>
    </comment>
    <comment ref="V11" authorId="0" shapeId="0" xr:uid="{B172E7A6-759D-42BB-90B0-9060FD87C078}">
      <text>
        <r>
          <rPr>
            <b/>
            <sz val="9"/>
            <color indexed="81"/>
            <rFont val="Tahoma"/>
            <family val="2"/>
          </rPr>
          <t>Darbuotojas:</t>
        </r>
        <r>
          <rPr>
            <sz val="9"/>
            <color indexed="81"/>
            <rFont val="Tahoma"/>
            <family val="2"/>
          </rPr>
          <t xml:space="preserve">
 2.1.1.1.1.1</t>
        </r>
      </text>
    </comment>
    <comment ref="I13" authorId="0" shapeId="0" xr:uid="{733AB767-CB8B-4A04-9505-89169D5E8FFB}">
      <text>
        <r>
          <rPr>
            <b/>
            <sz val="9"/>
            <color indexed="81"/>
            <rFont val="Tahoma"/>
            <family val="2"/>
            <charset val="186"/>
          </rPr>
          <t>Darbuotojas:</t>
        </r>
        <r>
          <rPr>
            <sz val="9"/>
            <color indexed="81"/>
            <rFont val="Tahoma"/>
            <family val="2"/>
            <charset val="186"/>
          </rPr>
          <t xml:space="preserve">
du</t>
        </r>
      </text>
    </comment>
    <comment ref="S13" authorId="0" shapeId="0" xr:uid="{B3A823F5-7222-495D-9085-B954B8D4A7E6}">
      <text>
        <r>
          <rPr>
            <b/>
            <sz val="9"/>
            <color indexed="81"/>
            <rFont val="Tahoma"/>
            <family val="2"/>
            <charset val="186"/>
          </rPr>
          <t>Darbuotojas:</t>
        </r>
        <r>
          <rPr>
            <sz val="9"/>
            <color indexed="81"/>
            <rFont val="Tahoma"/>
            <family val="2"/>
            <charset val="186"/>
          </rPr>
          <t xml:space="preserve">
21 str</t>
        </r>
      </text>
    </comment>
    <comment ref="V13" authorId="0" shapeId="0" xr:uid="{93ED3012-A556-48A8-9616-3728755A8ABB}">
      <text>
        <r>
          <rPr>
            <b/>
            <sz val="9"/>
            <color indexed="81"/>
            <rFont val="Tahoma"/>
            <family val="2"/>
            <charset val="186"/>
          </rPr>
          <t>Darbuotojas:</t>
        </r>
        <r>
          <rPr>
            <sz val="9"/>
            <color indexed="81"/>
            <rFont val="Tahoma"/>
            <family val="2"/>
            <charset val="186"/>
          </rPr>
          <t xml:space="preserve">
dengiamos lėšos iš rezervo</t>
        </r>
      </text>
    </comment>
    <comment ref="D16" authorId="0" shapeId="0" xr:uid="{5F1EC248-87FA-434C-80DA-1F7F9C88D7BE}">
      <text>
        <r>
          <rPr>
            <b/>
            <sz val="9"/>
            <color indexed="81"/>
            <rFont val="Tahoma"/>
            <family val="2"/>
            <charset val="186"/>
          </rPr>
          <t>Darbuotojas:</t>
        </r>
        <r>
          <rPr>
            <sz val="9"/>
            <color indexed="81"/>
            <rFont val="Tahoma"/>
            <family val="2"/>
            <charset val="186"/>
          </rPr>
          <t xml:space="preserve">
DU-72, sodra -1, liga -5. iš rezervo-3411</t>
        </r>
      </text>
    </comment>
    <comment ref="F16" authorId="0" shapeId="0" xr:uid="{00A20EB8-0119-4643-AD74-B0E0E847C7FC}">
      <text>
        <r>
          <rPr>
            <b/>
            <sz val="9"/>
            <color indexed="81"/>
            <rFont val="Tahoma"/>
            <family val="2"/>
            <charset val="186"/>
          </rPr>
          <t>Darbuotojas:</t>
        </r>
        <r>
          <rPr>
            <sz val="9"/>
            <color indexed="81"/>
            <rFont val="Tahoma"/>
            <family val="2"/>
            <charset val="186"/>
          </rPr>
          <t xml:space="preserve">
2.7.3.1.1.1.</t>
        </r>
      </text>
    </comment>
    <comment ref="D21" authorId="0" shapeId="0" xr:uid="{86258761-2FF9-49EF-900C-C7372D9FCB4F}">
      <text>
        <r>
          <rPr>
            <b/>
            <sz val="9"/>
            <color indexed="81"/>
            <rFont val="Tahoma"/>
            <family val="2"/>
            <charset val="186"/>
          </rPr>
          <t>Darbuotojas:</t>
        </r>
        <r>
          <rPr>
            <sz val="9"/>
            <color indexed="81"/>
            <rFont val="Tahoma"/>
            <family val="2"/>
            <charset val="186"/>
          </rPr>
          <t xml:space="preserve">
iš mokymo lėšų rezervo</t>
        </r>
      </text>
    </comment>
    <comment ref="F21" authorId="0" shapeId="0" xr:uid="{19863859-4AC7-46BC-A608-490F383D2E6E}">
      <text>
        <r>
          <rPr>
            <b/>
            <sz val="9"/>
            <color indexed="81"/>
            <rFont val="Tahoma"/>
            <family val="2"/>
            <charset val="186"/>
          </rPr>
          <t>Darbuotojas:</t>
        </r>
        <r>
          <rPr>
            <sz val="9"/>
            <color indexed="81"/>
            <rFont val="Tahoma"/>
            <family val="2"/>
            <charset val="186"/>
          </rPr>
          <t xml:space="preserve">
30 str</t>
        </r>
      </text>
    </comment>
    <comment ref="P21" authorId="0" shapeId="0" xr:uid="{9E9595F1-AB1C-4840-B7C5-53C78D28CA6A}">
      <text>
        <r>
          <rPr>
            <b/>
            <sz val="9"/>
            <color indexed="81"/>
            <rFont val="Tahoma"/>
            <family val="2"/>
            <charset val="186"/>
          </rPr>
          <t>Darbuotojas:</t>
        </r>
        <r>
          <rPr>
            <sz val="9"/>
            <color indexed="81"/>
            <rFont val="Tahoma"/>
            <family val="2"/>
            <charset val="186"/>
          </rPr>
          <t xml:space="preserve">
sodra -10;  liga-149, rezervas-167</t>
        </r>
      </text>
    </comment>
  </commentList>
</comments>
</file>

<file path=xl/sharedStrings.xml><?xml version="1.0" encoding="utf-8"?>
<sst xmlns="http://schemas.openxmlformats.org/spreadsheetml/2006/main" count="314" uniqueCount="119">
  <si>
    <t>(Eur)</t>
  </si>
  <si>
    <t>Eil. Nr.</t>
  </si>
  <si>
    <t>Mokyklos pavadinimas</t>
  </si>
  <si>
    <t xml:space="preserve">Mokyklai apskaičiuotos mokymo lėšos </t>
  </si>
  <si>
    <t>Lėšos ugdymo procesui organizuoti ir valdyti</t>
  </si>
  <si>
    <t>Lėšos skaitmeninio ugdymo plėtrai</t>
  </si>
  <si>
    <t>Lėšos mokymosi pagalbai</t>
  </si>
  <si>
    <t>Lėšos formalųjį švietimą papildančio ugdymo programoms finansuoti</t>
  </si>
  <si>
    <t>Lėšos pedagoginei psichologinei pagalbai organizuoti</t>
  </si>
  <si>
    <t>Viso:</t>
  </si>
  <si>
    <t>Sąmatos Nr.</t>
  </si>
  <si>
    <t>Darbo užmokestis 2.1.1.1.1.1.</t>
  </si>
  <si>
    <t>Socialinio draudimo įmokos 2.1.2.1.1.1</t>
  </si>
  <si>
    <t>kt prekės ir paslaugos</t>
  </si>
  <si>
    <t xml:space="preserve">Iš viso:                  </t>
  </si>
  <si>
    <t>1.</t>
  </si>
  <si>
    <t xml:space="preserve">Skuodo Pranciškaus Žadeikio gimnazija </t>
  </si>
  <si>
    <t>S14.004</t>
  </si>
  <si>
    <t>S14.026</t>
  </si>
  <si>
    <t>S14.018</t>
  </si>
  <si>
    <t>S14.019</t>
  </si>
  <si>
    <t>S14.027</t>
  </si>
  <si>
    <t>2.</t>
  </si>
  <si>
    <t>S15.003</t>
  </si>
  <si>
    <t>S15.023</t>
  </si>
  <si>
    <t>S15.016</t>
  </si>
  <si>
    <t>S15.017</t>
  </si>
  <si>
    <t>S15.024</t>
  </si>
  <si>
    <t>3.</t>
  </si>
  <si>
    <t>S16.003</t>
  </si>
  <si>
    <t>S16.025</t>
  </si>
  <si>
    <t>S16.017</t>
  </si>
  <si>
    <t>S16.018</t>
  </si>
  <si>
    <t>S16.026</t>
  </si>
  <si>
    <t>(09.02.02.01.)</t>
  </si>
  <si>
    <t>S13.012</t>
  </si>
  <si>
    <t>S13.033</t>
  </si>
  <si>
    <t>S13.023</t>
  </si>
  <si>
    <t>S13.024</t>
  </si>
  <si>
    <t>S13.034</t>
  </si>
  <si>
    <t>(09.02.01.01.)</t>
  </si>
  <si>
    <t>S15.008</t>
  </si>
  <si>
    <t>S16.008</t>
  </si>
  <si>
    <t>S27.002</t>
  </si>
  <si>
    <t>S25.002</t>
  </si>
  <si>
    <t>(09.01.02.01.)</t>
  </si>
  <si>
    <t>S27.009</t>
  </si>
  <si>
    <t>S27.021</t>
  </si>
  <si>
    <t>S27.022</t>
  </si>
  <si>
    <t>S25.007</t>
  </si>
  <si>
    <t>S25.016</t>
  </si>
  <si>
    <t>S25.017</t>
  </si>
  <si>
    <t>S26.005</t>
  </si>
  <si>
    <t>S26.014</t>
  </si>
  <si>
    <t>S26.015</t>
  </si>
  <si>
    <t>(09.01.01.01.)</t>
  </si>
  <si>
    <t>x</t>
  </si>
  <si>
    <t>Skuodo meno mokykla</t>
  </si>
  <si>
    <t>S11.004</t>
  </si>
  <si>
    <t>(09.05.01.01.)</t>
  </si>
  <si>
    <t>S29.007</t>
  </si>
  <si>
    <t>(09.05.01.03.)</t>
  </si>
  <si>
    <t>Iš viso</t>
  </si>
  <si>
    <t xml:space="preserve">Skiriama apmokėti už egzaminų organizavimą ir vykdymą </t>
  </si>
  <si>
    <t>Viso mokymo lėšų pokytis perskirstymas tarp mokyklų</t>
  </si>
  <si>
    <t>Rengėjas:</t>
  </si>
  <si>
    <t>Skuodo rajono savivaldybės administracijos Biudžeto valdymo skyriaus vedėjo pavaduotoja  Birutė Gedrimienė</t>
  </si>
  <si>
    <t>S16.030</t>
  </si>
  <si>
    <t>S00.009 -Lėšos ugdymo finansavimo poreikių skirtumams sumažinti</t>
  </si>
  <si>
    <t>S00.009 -MOKYMO LĖŠŲ REZERVAS</t>
  </si>
  <si>
    <t>S00.009 -MOKYMO LĖŠŲ REZERVO LIKUTIS</t>
  </si>
  <si>
    <t>Lėšos ugdymo finansavimo poreikių skirtumams sumažinti</t>
  </si>
  <si>
    <t>Skuodo rajono Mosėdžio gimnazija</t>
  </si>
  <si>
    <t>Skuodo rajono Ylakių gimnazija</t>
  </si>
  <si>
    <t>Skuodo Bartuvos progimnazija</t>
  </si>
  <si>
    <t>Skuodo rajono Ylakių gimnazijos Barstyčių skyrius</t>
  </si>
  <si>
    <t xml:space="preserve"> Skuodo r. savivaldybės pedagoginė psichologinė tarnyba</t>
  </si>
  <si>
    <t>4.</t>
  </si>
  <si>
    <t>12 mėn bus skirtos lėšos ukrainiečių ugdymui kompensuoti</t>
  </si>
  <si>
    <t>1.Skiriama priešmokykliniam ugdymui užtikrinti:</t>
  </si>
  <si>
    <t>2. SkiriamaYlakių  gimnazijos Barstyčių skyriaus mokytojų išmokėtoms išeitinėms kompensacijos kompensuoti</t>
  </si>
  <si>
    <t>3.Kompensuojamas Skuodo rajono Ylakių gimnazijos Barstyčių skyriaus priešmokyklinio ugdymo perskirstymas</t>
  </si>
  <si>
    <t>Mokyklos bibliotekos darbuotojams išlaikyti</t>
  </si>
  <si>
    <t>Švietimo pagalbai</t>
  </si>
  <si>
    <t>S14.030</t>
  </si>
  <si>
    <t>S15.028</t>
  </si>
  <si>
    <t>S16.033</t>
  </si>
  <si>
    <t>S13.038</t>
  </si>
  <si>
    <t>5.  Dengiamos lėšos mokymo lėšų rezervu, nes  nėra nepanaudotų lėšų likučio įstaigoje:</t>
  </si>
  <si>
    <t>5.1.  Mosėdžio gimnazijos lėšos mokymosi pagalbai</t>
  </si>
  <si>
    <t>5.2. Bartuvos  progimnazijos  lėšos mokymosi pagalbai</t>
  </si>
  <si>
    <t>Dengiamos lėšos mokymo lėšų rezervu, nes  nėra nepanaudotų lėšų likučio įstaigoje:</t>
  </si>
  <si>
    <t>2. Skiriama Ylakių  gimnazijos Barstyčių skyriaus mokytojų išmokėtoms išeitinėms kompensacijos kompensuoti</t>
  </si>
  <si>
    <t>4.1.  Mosėdžio gimnazijos lėšos mokymosi pagalbai</t>
  </si>
  <si>
    <t>4.5. Skuodo rajono Ylakių gimnazijos Barstyčių skyriaus priešmokykliniam ugdymui</t>
  </si>
  <si>
    <t xml:space="preserve">Apmokėti už egzaminų organizavimą ir vykdymą </t>
  </si>
  <si>
    <t>SKUODO RAJONO SAVIVALDYBĖS 2024 METŲ MOKYMO LĖŠŲ PERSKIRSTYMAS ( DĖL 2024-09-01 PASIKEITUSIO MOKINIŲ (VAIKŲ) SKAIČIAUS )</t>
  </si>
  <si>
    <t xml:space="preserve">Skirtos 2024 m mokymo lėšos </t>
  </si>
  <si>
    <t>Pagal  2024-09-01 ŠVIS duomenis mokymo lėšos 2024 m pabaigai</t>
  </si>
  <si>
    <t>S00.009 -MOKYMO LĖŠŲ REZERVAS (2024-10-01)</t>
  </si>
  <si>
    <t>VISO MOKYMO LĖŠŲ REZERVO POKYTIS</t>
  </si>
  <si>
    <t>Perskirstomos lėšos ugdymo finansavimo poreikių skirtumams sumažinti nuo 2024-09-01</t>
  </si>
  <si>
    <t>Perskirstomos lėšos apmokėti už egzaminų organizavimą ir vykdymą  nuo 2024-09-01</t>
  </si>
  <si>
    <t>1. Skiriama priešmokykliniam ugdymui užtikrinti:</t>
  </si>
  <si>
    <t>4.  Dengiamos lėšos mokymo lėšų rezervu, nes nėra nepanaudotų lėšų likučio įstaigoje:</t>
  </si>
  <si>
    <t>1.1. Skuodo vaikų lopšeliui-darželiui</t>
  </si>
  <si>
    <t>1.2. Skuodo r.Ylakių vaikų lopšeliui-darželiui</t>
  </si>
  <si>
    <t>3. Skuodo r. Ylakių vaikų lopšeliui-darželiui ikimokykliniam ugdymui</t>
  </si>
  <si>
    <t>4.3. Ylakių vaikų lopšelio-darželio ikimokykliniam ugdymui</t>
  </si>
  <si>
    <t xml:space="preserve">4.4. Ylakių vaikų lopšelio-darželio švietimo pagalbai </t>
  </si>
  <si>
    <t>Skuodo vaikų lopšelis-darželis</t>
  </si>
  <si>
    <t>Skuodo rajono Ylakių vaikų lopšelis-darželis</t>
  </si>
  <si>
    <t>Skuodo rajono Mosėdžio vaikų lopšelis-darželis</t>
  </si>
  <si>
    <t xml:space="preserve"> Skuodo rajono savivaldybės pedagoginė psichologinė tarnyba</t>
  </si>
  <si>
    <t>1.1.Skuodo vaikų lopšeliui-darželiui</t>
  </si>
  <si>
    <t>1.2. Skuodo r. Ylakių vaikų lopšeliui-darželiui</t>
  </si>
  <si>
    <t>4. Skuodo r. Ylakių vaikų lopšeliui-darželiui ikimokykliniam ugdymui</t>
  </si>
  <si>
    <t xml:space="preserve">5.3. Ylakių vaikų lopšelio-darželio švietimo pgalbai </t>
  </si>
  <si>
    <t>4.2. Skuodo Bartuvos progimnazijos lėšos mokymosi pagalbai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</si>
</sst>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color theme="1"/>
      <name val="Tahoma"/>
      <family val="2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9"/>
      <color rgb="FF7030A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u/>
      <sz val="9"/>
      <name val="Times New Roman"/>
      <family val="1"/>
      <charset val="186"/>
    </font>
    <font>
      <b/>
      <u/>
      <sz val="9"/>
      <name val="Times New Roman"/>
      <family val="1"/>
      <charset val="186"/>
    </font>
    <font>
      <u/>
      <sz val="10"/>
      <name val="Times New Roman"/>
      <family val="1"/>
      <charset val="186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sz val="12"/>
      <name val="Times New Roman"/>
      <family val="1"/>
      <charset val="186"/>
    </font>
    <font>
      <b/>
      <sz val="9"/>
      <color rgb="FFFF0000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u/>
      <sz val="1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10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auto="1"/>
      </right>
      <top/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8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5" fillId="3" borderId="28" xfId="0" applyNumberFormat="1" applyFont="1" applyFill="1" applyBorder="1"/>
    <xf numFmtId="0" fontId="5" fillId="2" borderId="29" xfId="0" applyFont="1" applyFill="1" applyBorder="1"/>
    <xf numFmtId="0" fontId="4" fillId="2" borderId="30" xfId="0" applyFont="1" applyFill="1" applyBorder="1"/>
    <xf numFmtId="0" fontId="5" fillId="2" borderId="31" xfId="0" applyFont="1" applyFill="1" applyBorder="1" applyAlignment="1">
      <alignment horizontal="center"/>
    </xf>
    <xf numFmtId="0" fontId="5" fillId="2" borderId="33" xfId="0" applyFont="1" applyFill="1" applyBorder="1" applyAlignment="1">
      <alignment horizontal="center"/>
    </xf>
    <xf numFmtId="0" fontId="4" fillId="2" borderId="30" xfId="0" applyFont="1" applyFill="1" applyBorder="1" applyAlignment="1">
      <alignment horizontal="center"/>
    </xf>
    <xf numFmtId="0" fontId="5" fillId="2" borderId="34" xfId="0" applyFont="1" applyFill="1" applyBorder="1" applyAlignment="1">
      <alignment horizontal="center"/>
    </xf>
    <xf numFmtId="0" fontId="5" fillId="2" borderId="34" xfId="0" applyFont="1" applyFill="1" applyBorder="1"/>
    <xf numFmtId="0" fontId="5" fillId="2" borderId="30" xfId="0" applyFont="1" applyFill="1" applyBorder="1" applyAlignment="1">
      <alignment horizontal="center"/>
    </xf>
    <xf numFmtId="0" fontId="2" fillId="0" borderId="0" xfId="0" applyFont="1"/>
    <xf numFmtId="49" fontId="5" fillId="0" borderId="35" xfId="0" applyNumberFormat="1" applyFont="1" applyBorder="1"/>
    <xf numFmtId="0" fontId="5" fillId="2" borderId="36" xfId="0" applyFont="1" applyFill="1" applyBorder="1"/>
    <xf numFmtId="0" fontId="4" fillId="2" borderId="15" xfId="0" applyFont="1" applyFill="1" applyBorder="1"/>
    <xf numFmtId="0" fontId="5" fillId="2" borderId="16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/>
    </xf>
    <xf numFmtId="0" fontId="5" fillId="2" borderId="17" xfId="0" applyFont="1" applyFill="1" applyBorder="1"/>
    <xf numFmtId="0" fontId="5" fillId="2" borderId="15" xfId="0" applyFont="1" applyFill="1" applyBorder="1" applyAlignment="1">
      <alignment horizontal="center"/>
    </xf>
    <xf numFmtId="49" fontId="5" fillId="0" borderId="19" xfId="0" applyNumberFormat="1" applyFont="1" applyBorder="1"/>
    <xf numFmtId="0" fontId="5" fillId="2" borderId="20" xfId="0" applyFont="1" applyFill="1" applyBorder="1"/>
    <xf numFmtId="0" fontId="4" fillId="2" borderId="24" xfId="0" applyFont="1" applyFill="1" applyBorder="1"/>
    <xf numFmtId="0" fontId="5" fillId="2" borderId="25" xfId="0" applyFont="1" applyFill="1" applyBorder="1" applyAlignment="1">
      <alignment horizontal="center"/>
    </xf>
    <xf numFmtId="0" fontId="5" fillId="2" borderId="27" xfId="0" applyFont="1" applyFill="1" applyBorder="1" applyAlignment="1">
      <alignment horizontal="center"/>
    </xf>
    <xf numFmtId="0" fontId="4" fillId="2" borderId="24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5" fillId="2" borderId="26" xfId="0" applyFont="1" applyFill="1" applyBorder="1"/>
    <xf numFmtId="0" fontId="5" fillId="2" borderId="24" xfId="0" applyFont="1" applyFill="1" applyBorder="1" applyAlignment="1">
      <alignment horizontal="center"/>
    </xf>
    <xf numFmtId="0" fontId="5" fillId="2" borderId="37" xfId="0" applyFont="1" applyFill="1" applyBorder="1" applyAlignment="1">
      <alignment horizontal="center"/>
    </xf>
    <xf numFmtId="0" fontId="5" fillId="2" borderId="38" xfId="0" applyFont="1" applyFill="1" applyBorder="1" applyAlignment="1">
      <alignment horizontal="center"/>
    </xf>
    <xf numFmtId="49" fontId="5" fillId="3" borderId="39" xfId="0" applyNumberFormat="1" applyFont="1" applyFill="1" applyBorder="1"/>
    <xf numFmtId="0" fontId="5" fillId="2" borderId="40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5" fillId="2" borderId="22" xfId="0" applyFont="1" applyFill="1" applyBorder="1" applyAlignment="1">
      <alignment horizontal="center"/>
    </xf>
    <xf numFmtId="0" fontId="5" fillId="2" borderId="41" xfId="0" applyFont="1" applyFill="1" applyBorder="1" applyAlignment="1">
      <alignment horizontal="center"/>
    </xf>
    <xf numFmtId="0" fontId="5" fillId="2" borderId="23" xfId="0" applyFont="1" applyFill="1" applyBorder="1" applyAlignment="1">
      <alignment horizontal="center"/>
    </xf>
    <xf numFmtId="0" fontId="5" fillId="2" borderId="41" xfId="0" applyFont="1" applyFill="1" applyBorder="1"/>
    <xf numFmtId="0" fontId="5" fillId="2" borderId="21" xfId="0" applyFont="1" applyFill="1" applyBorder="1" applyAlignment="1">
      <alignment horizontal="center"/>
    </xf>
    <xf numFmtId="0" fontId="5" fillId="2" borderId="42" xfId="0" applyFont="1" applyFill="1" applyBorder="1" applyAlignment="1">
      <alignment horizontal="center"/>
    </xf>
    <xf numFmtId="0" fontId="5" fillId="2" borderId="43" xfId="0" applyFont="1" applyFill="1" applyBorder="1" applyAlignment="1">
      <alignment horizontal="center"/>
    </xf>
    <xf numFmtId="0" fontId="5" fillId="2" borderId="44" xfId="0" applyFont="1" applyFill="1" applyBorder="1" applyAlignment="1">
      <alignment horizontal="center"/>
    </xf>
    <xf numFmtId="49" fontId="5" fillId="3" borderId="46" xfId="0" applyNumberFormat="1" applyFont="1" applyFill="1" applyBorder="1"/>
    <xf numFmtId="0" fontId="5" fillId="2" borderId="47" xfId="0" applyFont="1" applyFill="1" applyBorder="1" applyAlignment="1">
      <alignment horizontal="center"/>
    </xf>
    <xf numFmtId="0" fontId="4" fillId="2" borderId="42" xfId="0" applyFont="1" applyFill="1" applyBorder="1" applyAlignment="1">
      <alignment horizontal="center"/>
    </xf>
    <xf numFmtId="0" fontId="5" fillId="2" borderId="48" xfId="0" applyFont="1" applyFill="1" applyBorder="1" applyAlignment="1">
      <alignment horizontal="center"/>
    </xf>
    <xf numFmtId="0" fontId="5" fillId="2" borderId="48" xfId="0" applyFont="1" applyFill="1" applyBorder="1"/>
    <xf numFmtId="49" fontId="5" fillId="3" borderId="35" xfId="0" applyNumberFormat="1" applyFont="1" applyFill="1" applyBorder="1"/>
    <xf numFmtId="0" fontId="1" fillId="2" borderId="0" xfId="0" applyFont="1" applyFill="1"/>
    <xf numFmtId="49" fontId="5" fillId="2" borderId="35" xfId="0" applyNumberFormat="1" applyFont="1" applyFill="1" applyBorder="1"/>
    <xf numFmtId="49" fontId="5" fillId="0" borderId="46" xfId="0" applyNumberFormat="1" applyFont="1" applyBorder="1"/>
    <xf numFmtId="49" fontId="5" fillId="0" borderId="28" xfId="0" applyNumberFormat="1" applyFont="1" applyBorder="1"/>
    <xf numFmtId="0" fontId="4" fillId="2" borderId="15" xfId="0" applyFont="1" applyFill="1" applyBorder="1" applyAlignment="1">
      <alignment wrapText="1"/>
    </xf>
    <xf numFmtId="0" fontId="5" fillId="3" borderId="47" xfId="0" applyFont="1" applyFill="1" applyBorder="1" applyAlignment="1">
      <alignment horizontal="center"/>
    </xf>
    <xf numFmtId="49" fontId="5" fillId="3" borderId="36" xfId="0" applyNumberFormat="1" applyFont="1" applyFill="1" applyBorder="1"/>
    <xf numFmtId="0" fontId="5" fillId="3" borderId="11" xfId="0" applyFont="1" applyFill="1" applyBorder="1" applyAlignment="1">
      <alignment horizontal="center"/>
    </xf>
    <xf numFmtId="0" fontId="5" fillId="2" borderId="53" xfId="0" applyFont="1" applyFill="1" applyBorder="1" applyAlignment="1">
      <alignment horizontal="center"/>
    </xf>
    <xf numFmtId="0" fontId="5" fillId="2" borderId="54" xfId="0" applyFont="1" applyFill="1" applyBorder="1" applyAlignment="1">
      <alignment horizontal="center"/>
    </xf>
    <xf numFmtId="0" fontId="2" fillId="2" borderId="55" xfId="0" applyFont="1" applyFill="1" applyBorder="1" applyAlignment="1">
      <alignment horizontal="center"/>
    </xf>
    <xf numFmtId="0" fontId="5" fillId="2" borderId="56" xfId="0" applyFont="1" applyFill="1" applyBorder="1" applyAlignment="1">
      <alignment horizontal="center"/>
    </xf>
    <xf numFmtId="0" fontId="5" fillId="2" borderId="57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5" fillId="2" borderId="56" xfId="0" applyFont="1" applyFill="1" applyBorder="1"/>
    <xf numFmtId="0" fontId="6" fillId="2" borderId="21" xfId="0" applyFont="1" applyFill="1" applyBorder="1" applyAlignment="1">
      <alignment horizontal="center"/>
    </xf>
    <xf numFmtId="49" fontId="5" fillId="0" borderId="10" xfId="0" applyNumberFormat="1" applyFont="1" applyBorder="1"/>
    <xf numFmtId="49" fontId="5" fillId="2" borderId="53" xfId="0" applyNumberFormat="1" applyFont="1" applyFill="1" applyBorder="1"/>
    <xf numFmtId="49" fontId="5" fillId="2" borderId="55" xfId="0" applyNumberFormat="1" applyFont="1" applyFill="1" applyBorder="1" applyAlignment="1">
      <alignment horizontal="center"/>
    </xf>
    <xf numFmtId="49" fontId="5" fillId="2" borderId="56" xfId="0" applyNumberFormat="1" applyFont="1" applyFill="1" applyBorder="1"/>
    <xf numFmtId="49" fontId="5" fillId="2" borderId="58" xfId="0" applyNumberFormat="1" applyFont="1" applyFill="1" applyBorder="1"/>
    <xf numFmtId="49" fontId="5" fillId="2" borderId="59" xfId="0" applyNumberFormat="1" applyFont="1" applyFill="1" applyBorder="1"/>
    <xf numFmtId="49" fontId="5" fillId="2" borderId="61" xfId="0" applyNumberFormat="1" applyFont="1" applyFill="1" applyBorder="1"/>
    <xf numFmtId="49" fontId="5" fillId="2" borderId="21" xfId="0" applyNumberFormat="1" applyFont="1" applyFill="1" applyBorder="1"/>
    <xf numFmtId="49" fontId="5" fillId="2" borderId="22" xfId="0" applyNumberFormat="1" applyFont="1" applyFill="1" applyBorder="1"/>
    <xf numFmtId="49" fontId="5" fillId="2" borderId="23" xfId="0" applyNumberFormat="1" applyFont="1" applyFill="1" applyBorder="1"/>
    <xf numFmtId="49" fontId="5" fillId="2" borderId="62" xfId="0" applyNumberFormat="1" applyFont="1" applyFill="1" applyBorder="1" applyAlignment="1">
      <alignment horizontal="center"/>
    </xf>
    <xf numFmtId="49" fontId="5" fillId="2" borderId="63" xfId="0" applyNumberFormat="1" applyFont="1" applyFill="1" applyBorder="1" applyAlignment="1">
      <alignment horizontal="center"/>
    </xf>
    <xf numFmtId="49" fontId="5" fillId="0" borderId="0" xfId="0" applyNumberFormat="1" applyFont="1"/>
    <xf numFmtId="49" fontId="4" fillId="3" borderId="64" xfId="0" applyNumberFormat="1" applyFont="1" applyFill="1" applyBorder="1"/>
    <xf numFmtId="0" fontId="4" fillId="3" borderId="65" xfId="0" applyFont="1" applyFill="1" applyBorder="1"/>
    <xf numFmtId="0" fontId="4" fillId="2" borderId="66" xfId="0" applyFont="1" applyFill="1" applyBorder="1"/>
    <xf numFmtId="0" fontId="5" fillId="2" borderId="67" xfId="0" applyFont="1" applyFill="1" applyBorder="1" applyAlignment="1">
      <alignment horizontal="center"/>
    </xf>
    <xf numFmtId="0" fontId="5" fillId="2" borderId="66" xfId="0" applyFont="1" applyFill="1" applyBorder="1" applyAlignment="1">
      <alignment horizontal="center"/>
    </xf>
    <xf numFmtId="0" fontId="5" fillId="2" borderId="68" xfId="0" applyFont="1" applyFill="1" applyBorder="1" applyAlignment="1">
      <alignment horizontal="center"/>
    </xf>
    <xf numFmtId="0" fontId="4" fillId="2" borderId="66" xfId="0" applyFont="1" applyFill="1" applyBorder="1" applyAlignment="1">
      <alignment horizontal="center"/>
    </xf>
    <xf numFmtId="0" fontId="5" fillId="2" borderId="69" xfId="0" applyFont="1" applyFill="1" applyBorder="1" applyAlignment="1">
      <alignment horizontal="center"/>
    </xf>
    <xf numFmtId="0" fontId="5" fillId="2" borderId="70" xfId="0" applyFont="1" applyFill="1" applyBorder="1" applyAlignment="1">
      <alignment horizontal="center"/>
    </xf>
    <xf numFmtId="0" fontId="5" fillId="2" borderId="70" xfId="0" applyFont="1" applyFill="1" applyBorder="1"/>
    <xf numFmtId="0" fontId="5" fillId="2" borderId="71" xfId="0" applyFont="1" applyFill="1" applyBorder="1" applyAlignment="1">
      <alignment horizontal="center"/>
    </xf>
    <xf numFmtId="0" fontId="5" fillId="2" borderId="72" xfId="0" applyFont="1" applyFill="1" applyBorder="1" applyAlignment="1">
      <alignment horizontal="center"/>
    </xf>
    <xf numFmtId="1" fontId="5" fillId="2" borderId="67" xfId="0" applyNumberFormat="1" applyFont="1" applyFill="1" applyBorder="1" applyAlignment="1">
      <alignment horizontal="center"/>
    </xf>
    <xf numFmtId="1" fontId="5" fillId="2" borderId="69" xfId="0" applyNumberFormat="1" applyFont="1" applyFill="1" applyBorder="1" applyAlignment="1">
      <alignment horizontal="center"/>
    </xf>
    <xf numFmtId="0" fontId="9" fillId="0" borderId="0" xfId="0" applyFont="1"/>
    <xf numFmtId="49" fontId="4" fillId="3" borderId="6" xfId="0" applyNumberFormat="1" applyFont="1" applyFill="1" applyBorder="1"/>
    <xf numFmtId="2" fontId="10" fillId="3" borderId="7" xfId="0" applyNumberFormat="1" applyFont="1" applyFill="1" applyBorder="1"/>
    <xf numFmtId="1" fontId="11" fillId="2" borderId="7" xfId="0" applyNumberFormat="1" applyFont="1" applyFill="1" applyBorder="1" applyAlignment="1">
      <alignment horizontal="center"/>
    </xf>
    <xf numFmtId="1" fontId="5" fillId="2" borderId="7" xfId="0" applyNumberFormat="1" applyFont="1" applyFill="1" applyBorder="1" applyAlignment="1">
      <alignment horizontal="center"/>
    </xf>
    <xf numFmtId="1" fontId="4" fillId="2" borderId="7" xfId="0" applyNumberFormat="1" applyFont="1" applyFill="1" applyBorder="1" applyAlignment="1">
      <alignment horizontal="center"/>
    </xf>
    <xf numFmtId="1" fontId="5" fillId="2" borderId="7" xfId="0" applyNumberFormat="1" applyFont="1" applyFill="1" applyBorder="1" applyAlignment="1">
      <alignment vertical="center"/>
    </xf>
    <xf numFmtId="1" fontId="5" fillId="2" borderId="9" xfId="0" applyNumberFormat="1" applyFont="1" applyFill="1" applyBorder="1" applyAlignment="1">
      <alignment vertical="center"/>
    </xf>
    <xf numFmtId="1" fontId="4" fillId="2" borderId="9" xfId="0" applyNumberFormat="1" applyFont="1" applyFill="1" applyBorder="1"/>
    <xf numFmtId="1" fontId="4" fillId="2" borderId="4" xfId="0" applyNumberFormat="1" applyFont="1" applyFill="1" applyBorder="1"/>
    <xf numFmtId="1" fontId="4" fillId="2" borderId="5" xfId="0" applyNumberFormat="1" applyFont="1" applyFill="1" applyBorder="1"/>
    <xf numFmtId="49" fontId="4" fillId="3" borderId="15" xfId="0" applyNumberFormat="1" applyFont="1" applyFill="1" applyBorder="1"/>
    <xf numFmtId="1" fontId="5" fillId="2" borderId="16" xfId="0" applyNumberFormat="1" applyFont="1" applyFill="1" applyBorder="1" applyAlignment="1">
      <alignment horizontal="center"/>
    </xf>
    <xf numFmtId="1" fontId="4" fillId="2" borderId="16" xfId="0" applyNumberFormat="1" applyFont="1" applyFill="1" applyBorder="1" applyAlignment="1">
      <alignment horizontal="center"/>
    </xf>
    <xf numFmtId="1" fontId="5" fillId="2" borderId="16" xfId="0" applyNumberFormat="1" applyFont="1" applyFill="1" applyBorder="1" applyAlignment="1">
      <alignment vertical="center"/>
    </xf>
    <xf numFmtId="1" fontId="5" fillId="2" borderId="17" xfId="0" applyNumberFormat="1" applyFont="1" applyFill="1" applyBorder="1" applyAlignment="1">
      <alignment vertical="center"/>
    </xf>
    <xf numFmtId="1" fontId="4" fillId="2" borderId="17" xfId="0" applyNumberFormat="1" applyFont="1" applyFill="1" applyBorder="1"/>
    <xf numFmtId="1" fontId="4" fillId="2" borderId="51" xfId="0" applyNumberFormat="1" applyFont="1" applyFill="1" applyBorder="1"/>
    <xf numFmtId="1" fontId="4" fillId="2" borderId="52" xfId="0" applyNumberFormat="1" applyFont="1" applyFill="1" applyBorder="1"/>
    <xf numFmtId="2" fontId="4" fillId="2" borderId="77" xfId="0" applyNumberFormat="1" applyFont="1" applyFill="1" applyBorder="1"/>
    <xf numFmtId="2" fontId="4" fillId="2" borderId="75" xfId="0" applyNumberFormat="1" applyFont="1" applyFill="1" applyBorder="1"/>
    <xf numFmtId="1" fontId="4" fillId="2" borderId="78" xfId="0" applyNumberFormat="1" applyFont="1" applyFill="1" applyBorder="1"/>
    <xf numFmtId="0" fontId="2" fillId="0" borderId="15" xfId="0" applyFont="1" applyBorder="1"/>
    <xf numFmtId="0" fontId="2" fillId="0" borderId="16" xfId="0" applyFont="1" applyBorder="1"/>
    <xf numFmtId="0" fontId="2" fillId="0" borderId="17" xfId="0" applyFont="1" applyBorder="1"/>
    <xf numFmtId="0" fontId="1" fillId="0" borderId="79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80" xfId="0" applyFont="1" applyBorder="1"/>
    <xf numFmtId="0" fontId="1" fillId="0" borderId="13" xfId="0" applyFont="1" applyBorder="1"/>
    <xf numFmtId="0" fontId="1" fillId="0" borderId="81" xfId="0" applyFont="1" applyBorder="1"/>
    <xf numFmtId="2" fontId="1" fillId="0" borderId="0" xfId="0" applyNumberFormat="1" applyFont="1"/>
    <xf numFmtId="0" fontId="4" fillId="2" borderId="79" xfId="0" applyFont="1" applyFill="1" applyBorder="1" applyAlignment="1">
      <alignment horizontal="center"/>
    </xf>
    <xf numFmtId="0" fontId="5" fillId="2" borderId="18" xfId="0" applyFont="1" applyFill="1" applyBorder="1"/>
    <xf numFmtId="3" fontId="1" fillId="0" borderId="16" xfId="0" applyNumberFormat="1" applyFont="1" applyBorder="1"/>
    <xf numFmtId="49" fontId="4" fillId="3" borderId="49" xfId="0" applyNumberFormat="1" applyFont="1" applyFill="1" applyBorder="1"/>
    <xf numFmtId="2" fontId="10" fillId="3" borderId="32" xfId="0" applyNumberFormat="1" applyFont="1" applyFill="1" applyBorder="1"/>
    <xf numFmtId="1" fontId="11" fillId="2" borderId="32" xfId="0" applyNumberFormat="1" applyFont="1" applyFill="1" applyBorder="1" applyAlignment="1">
      <alignment horizontal="center"/>
    </xf>
    <xf numFmtId="1" fontId="5" fillId="2" borderId="32" xfId="0" applyNumberFormat="1" applyFont="1" applyFill="1" applyBorder="1" applyAlignment="1">
      <alignment horizontal="center"/>
    </xf>
    <xf numFmtId="1" fontId="4" fillId="2" borderId="32" xfId="0" applyNumberFormat="1" applyFont="1" applyFill="1" applyBorder="1" applyAlignment="1">
      <alignment horizontal="center"/>
    </xf>
    <xf numFmtId="1" fontId="5" fillId="2" borderId="32" xfId="0" applyNumberFormat="1" applyFont="1" applyFill="1" applyBorder="1" applyAlignment="1">
      <alignment vertical="center"/>
    </xf>
    <xf numFmtId="1" fontId="5" fillId="2" borderId="50" xfId="0" applyNumberFormat="1" applyFont="1" applyFill="1" applyBorder="1" applyAlignment="1">
      <alignment vertical="center"/>
    </xf>
    <xf numFmtId="2" fontId="4" fillId="2" borderId="28" xfId="0" applyNumberFormat="1" applyFont="1" applyFill="1" applyBorder="1" applyAlignment="1">
      <alignment horizontal="left"/>
    </xf>
    <xf numFmtId="2" fontId="4" fillId="2" borderId="82" xfId="0" applyNumberFormat="1" applyFont="1" applyFill="1" applyBorder="1" applyAlignment="1">
      <alignment horizontal="left"/>
    </xf>
    <xf numFmtId="2" fontId="4" fillId="2" borderId="83" xfId="0" applyNumberFormat="1" applyFont="1" applyFill="1" applyBorder="1" applyAlignment="1">
      <alignment horizontal="left"/>
    </xf>
    <xf numFmtId="1" fontId="4" fillId="2" borderId="50" xfId="0" applyNumberFormat="1" applyFont="1" applyFill="1" applyBorder="1"/>
    <xf numFmtId="1" fontId="4" fillId="2" borderId="82" xfId="0" applyNumberFormat="1" applyFont="1" applyFill="1" applyBorder="1"/>
    <xf numFmtId="1" fontId="4" fillId="2" borderId="84" xfId="0" applyNumberFormat="1" applyFont="1" applyFill="1" applyBorder="1"/>
    <xf numFmtId="0" fontId="5" fillId="2" borderId="55" xfId="0" applyFont="1" applyFill="1" applyBorder="1" applyAlignment="1">
      <alignment horizontal="center"/>
    </xf>
    <xf numFmtId="0" fontId="5" fillId="2" borderId="85" xfId="0" applyFont="1" applyFill="1" applyBorder="1" applyAlignment="1">
      <alignment horizontal="center"/>
    </xf>
    <xf numFmtId="0" fontId="5" fillId="2" borderId="86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8" fillId="2" borderId="24" xfId="0" applyFont="1" applyFill="1" applyBorder="1" applyAlignment="1">
      <alignment horizontal="center"/>
    </xf>
    <xf numFmtId="0" fontId="8" fillId="2" borderId="25" xfId="0" applyFont="1" applyFill="1" applyBorder="1" applyAlignment="1">
      <alignment horizontal="center"/>
    </xf>
    <xf numFmtId="0" fontId="8" fillId="2" borderId="27" xfId="0" applyFont="1" applyFill="1" applyBorder="1" applyAlignment="1">
      <alignment horizontal="center"/>
    </xf>
    <xf numFmtId="49" fontId="5" fillId="2" borderId="42" xfId="0" applyNumberFormat="1" applyFont="1" applyFill="1" applyBorder="1"/>
    <xf numFmtId="49" fontId="5" fillId="2" borderId="43" xfId="0" applyNumberFormat="1" applyFont="1" applyFill="1" applyBorder="1"/>
    <xf numFmtId="49" fontId="5" fillId="2" borderId="44" xfId="0" applyNumberFormat="1" applyFont="1" applyFill="1" applyBorder="1"/>
    <xf numFmtId="49" fontId="4" fillId="2" borderId="42" xfId="0" applyNumberFormat="1" applyFont="1" applyFill="1" applyBorder="1"/>
    <xf numFmtId="0" fontId="4" fillId="2" borderId="17" xfId="0" applyFont="1" applyFill="1" applyBorder="1" applyAlignment="1">
      <alignment horizontal="center"/>
    </xf>
    <xf numFmtId="0" fontId="5" fillId="2" borderId="60" xfId="0" applyFont="1" applyFill="1" applyBorder="1" applyAlignment="1">
      <alignment horizontal="center"/>
    </xf>
    <xf numFmtId="3" fontId="1" fillId="2" borderId="16" xfId="0" applyNumberFormat="1" applyFont="1" applyFill="1" applyBorder="1" applyAlignment="1">
      <alignment horizontal="right"/>
    </xf>
    <xf numFmtId="3" fontId="1" fillId="0" borderId="16" xfId="0" applyNumberFormat="1" applyFont="1" applyBorder="1" applyAlignment="1">
      <alignment horizontal="right"/>
    </xf>
    <xf numFmtId="2" fontId="1" fillId="3" borderId="16" xfId="0" applyNumberFormat="1" applyFont="1" applyFill="1" applyBorder="1"/>
    <xf numFmtId="3" fontId="1" fillId="2" borderId="16" xfId="0" applyNumberFormat="1" applyFont="1" applyFill="1" applyBorder="1" applyAlignment="1">
      <alignment horizontal="center"/>
    </xf>
    <xf numFmtId="0" fontId="5" fillId="3" borderId="11" xfId="0" applyFont="1" applyFill="1" applyBorder="1" applyAlignment="1">
      <alignment horizontal="left"/>
    </xf>
    <xf numFmtId="49" fontId="5" fillId="3" borderId="47" xfId="0" applyNumberFormat="1" applyFont="1" applyFill="1" applyBorder="1"/>
    <xf numFmtId="49" fontId="8" fillId="0" borderId="35" xfId="0" applyNumberFormat="1" applyFont="1" applyBorder="1"/>
    <xf numFmtId="0" fontId="5" fillId="2" borderId="45" xfId="0" applyFont="1" applyFill="1" applyBorder="1" applyAlignment="1">
      <alignment horizontal="center"/>
    </xf>
    <xf numFmtId="0" fontId="5" fillId="2" borderId="49" xfId="0" applyFont="1" applyFill="1" applyBorder="1" applyAlignment="1">
      <alignment horizontal="center"/>
    </xf>
    <xf numFmtId="0" fontId="4" fillId="2" borderId="49" xfId="0" applyFont="1" applyFill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1" fillId="2" borderId="32" xfId="0" applyFont="1" applyFill="1" applyBorder="1" applyAlignment="1">
      <alignment horizontal="center"/>
    </xf>
    <xf numFmtId="0" fontId="4" fillId="2" borderId="31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0" fontId="1" fillId="2" borderId="25" xfId="0" applyFon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4" fillId="2" borderId="43" xfId="0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0" xfId="0" applyFont="1" applyFill="1" applyBorder="1" applyAlignment="1">
      <alignment horizontal="center"/>
    </xf>
    <xf numFmtId="0" fontId="4" fillId="2" borderId="26" xfId="0" applyFont="1" applyFill="1" applyBorder="1" applyAlignment="1">
      <alignment horizontal="center"/>
    </xf>
    <xf numFmtId="1" fontId="5" fillId="2" borderId="54" xfId="0" applyNumberFormat="1" applyFont="1" applyFill="1" applyBorder="1" applyAlignment="1">
      <alignment horizontal="center"/>
    </xf>
    <xf numFmtId="49" fontId="5" fillId="2" borderId="56" xfId="0" applyNumberFormat="1" applyFont="1" applyFill="1" applyBorder="1" applyAlignment="1">
      <alignment horizontal="center"/>
    </xf>
    <xf numFmtId="1" fontId="4" fillId="2" borderId="87" xfId="0" applyNumberFormat="1" applyFont="1" applyFill="1" applyBorder="1" applyAlignment="1">
      <alignment horizontal="left"/>
    </xf>
    <xf numFmtId="1" fontId="4" fillId="2" borderId="1" xfId="0" applyNumberFormat="1" applyFont="1" applyFill="1" applyBorder="1" applyAlignment="1">
      <alignment horizontal="left"/>
    </xf>
    <xf numFmtId="2" fontId="4" fillId="2" borderId="1" xfId="0" applyNumberFormat="1" applyFont="1" applyFill="1" applyBorder="1"/>
    <xf numFmtId="1" fontId="4" fillId="2" borderId="88" xfId="0" applyNumberFormat="1" applyFont="1" applyFill="1" applyBorder="1"/>
    <xf numFmtId="49" fontId="15" fillId="2" borderId="13" xfId="0" applyNumberFormat="1" applyFont="1" applyFill="1" applyBorder="1" applyAlignment="1">
      <alignment vertical="center" wrapText="1"/>
    </xf>
    <xf numFmtId="49" fontId="15" fillId="2" borderId="22" xfId="0" applyNumberFormat="1" applyFont="1" applyFill="1" applyBorder="1" applyAlignment="1">
      <alignment vertical="center" wrapText="1"/>
    </xf>
    <xf numFmtId="0" fontId="16" fillId="2" borderId="17" xfId="0" applyFont="1" applyFill="1" applyBorder="1" applyAlignment="1">
      <alignment horizontal="center"/>
    </xf>
    <xf numFmtId="0" fontId="4" fillId="2" borderId="48" xfId="0" applyFont="1" applyFill="1" applyBorder="1" applyAlignment="1">
      <alignment horizontal="center"/>
    </xf>
    <xf numFmtId="0" fontId="5" fillId="2" borderId="89" xfId="0" applyFont="1" applyFill="1" applyBorder="1" applyAlignment="1">
      <alignment horizontal="center"/>
    </xf>
    <xf numFmtId="0" fontId="8" fillId="2" borderId="26" xfId="0" applyFont="1" applyFill="1" applyBorder="1" applyAlignment="1">
      <alignment horizontal="center"/>
    </xf>
    <xf numFmtId="49" fontId="5" fillId="2" borderId="48" xfId="0" applyNumberFormat="1" applyFont="1" applyFill="1" applyBorder="1"/>
    <xf numFmtId="1" fontId="2" fillId="0" borderId="94" xfId="0" applyNumberFormat="1" applyFont="1" applyBorder="1" applyAlignment="1">
      <alignment horizontal="center"/>
    </xf>
    <xf numFmtId="0" fontId="2" fillId="0" borderId="72" xfId="0" applyFont="1" applyBorder="1"/>
    <xf numFmtId="0" fontId="2" fillId="0" borderId="68" xfId="0" applyFont="1" applyBorder="1"/>
    <xf numFmtId="0" fontId="1" fillId="0" borderId="90" xfId="0" applyFont="1" applyBorder="1"/>
    <xf numFmtId="0" fontId="12" fillId="0" borderId="90" xfId="0" applyFont="1" applyBorder="1"/>
    <xf numFmtId="2" fontId="4" fillId="2" borderId="90" xfId="0" applyNumberFormat="1" applyFont="1" applyFill="1" applyBorder="1"/>
    <xf numFmtId="1" fontId="4" fillId="2" borderId="90" xfId="0" applyNumberFormat="1" applyFont="1" applyFill="1" applyBorder="1" applyAlignment="1">
      <alignment horizontal="left" wrapText="1"/>
    </xf>
    <xf numFmtId="0" fontId="1" fillId="2" borderId="90" xfId="0" applyFont="1" applyFill="1" applyBorder="1"/>
    <xf numFmtId="0" fontId="16" fillId="2" borderId="18" xfId="0" applyFont="1" applyFill="1" applyBorder="1" applyAlignment="1">
      <alignment horizontal="center"/>
    </xf>
    <xf numFmtId="0" fontId="4" fillId="4" borderId="16" xfId="0" applyFont="1" applyFill="1" applyBorder="1" applyAlignment="1">
      <alignment horizontal="center"/>
    </xf>
    <xf numFmtId="0" fontId="17" fillId="4" borderId="16" xfId="0" applyFont="1" applyFill="1" applyBorder="1" applyAlignment="1">
      <alignment horizontal="center"/>
    </xf>
    <xf numFmtId="0" fontId="1" fillId="0" borderId="99" xfId="0" applyFont="1" applyBorder="1"/>
    <xf numFmtId="0" fontId="2" fillId="2" borderId="99" xfId="0" applyFont="1" applyFill="1" applyBorder="1"/>
    <xf numFmtId="0" fontId="1" fillId="2" borderId="99" xfId="0" applyFont="1" applyFill="1" applyBorder="1"/>
    <xf numFmtId="1" fontId="4" fillId="2" borderId="100" xfId="0" applyNumberFormat="1" applyFont="1" applyFill="1" applyBorder="1" applyAlignment="1">
      <alignment horizontal="left" wrapText="1"/>
    </xf>
    <xf numFmtId="0" fontId="2" fillId="0" borderId="102" xfId="0" applyFont="1" applyBorder="1"/>
    <xf numFmtId="0" fontId="2" fillId="0" borderId="103" xfId="0" applyFont="1" applyBorder="1"/>
    <xf numFmtId="1" fontId="4" fillId="2" borderId="104" xfId="0" applyNumberFormat="1" applyFont="1" applyFill="1" applyBorder="1"/>
    <xf numFmtId="1" fontId="4" fillId="2" borderId="0" xfId="0" applyNumberFormat="1" applyFont="1" applyFill="1"/>
    <xf numFmtId="1" fontId="4" fillId="2" borderId="105" xfId="0" applyNumberFormat="1" applyFont="1" applyFill="1" applyBorder="1"/>
    <xf numFmtId="2" fontId="4" fillId="2" borderId="100" xfId="0" applyNumberFormat="1" applyFont="1" applyFill="1" applyBorder="1" applyAlignment="1">
      <alignment horizontal="left"/>
    </xf>
    <xf numFmtId="2" fontId="4" fillId="2" borderId="96" xfId="0" applyNumberFormat="1" applyFont="1" applyFill="1" applyBorder="1" applyAlignment="1">
      <alignment horizontal="left"/>
    </xf>
    <xf numFmtId="2" fontId="4" fillId="2" borderId="97" xfId="0" applyNumberFormat="1" applyFont="1" applyFill="1" applyBorder="1" applyAlignment="1">
      <alignment horizontal="left"/>
    </xf>
    <xf numFmtId="0" fontId="20" fillId="0" borderId="99" xfId="0" applyFont="1" applyBorder="1"/>
    <xf numFmtId="2" fontId="5" fillId="2" borderId="101" xfId="0" applyNumberFormat="1" applyFont="1" applyFill="1" applyBorder="1" applyAlignment="1">
      <alignment horizontal="right"/>
    </xf>
    <xf numFmtId="2" fontId="5" fillId="2" borderId="102" xfId="0" applyNumberFormat="1" applyFont="1" applyFill="1" applyBorder="1" applyAlignment="1">
      <alignment horizontal="right"/>
    </xf>
    <xf numFmtId="1" fontId="4" fillId="2" borderId="95" xfId="0" applyNumberFormat="1" applyFont="1" applyFill="1" applyBorder="1" applyAlignment="1">
      <alignment horizontal="left" wrapText="1"/>
    </xf>
    <xf numFmtId="1" fontId="4" fillId="2" borderId="96" xfId="0" applyNumberFormat="1" applyFont="1" applyFill="1" applyBorder="1" applyAlignment="1">
      <alignment horizontal="left" wrapText="1"/>
    </xf>
    <xf numFmtId="1" fontId="4" fillId="2" borderId="97" xfId="0" applyNumberFormat="1" applyFont="1" applyFill="1" applyBorder="1" applyAlignment="1">
      <alignment horizontal="left" wrapText="1"/>
    </xf>
    <xf numFmtId="1" fontId="4" fillId="2" borderId="100" xfId="0" applyNumberFormat="1" applyFont="1" applyFill="1" applyBorder="1" applyAlignment="1">
      <alignment horizontal="left" wrapText="1"/>
    </xf>
    <xf numFmtId="1" fontId="4" fillId="2" borderId="98" xfId="0" applyNumberFormat="1" applyFont="1" applyFill="1" applyBorder="1" applyAlignment="1">
      <alignment horizontal="left" wrapText="1"/>
    </xf>
    <xf numFmtId="1" fontId="4" fillId="2" borderId="90" xfId="0" applyNumberFormat="1" applyFont="1" applyFill="1" applyBorder="1" applyAlignment="1">
      <alignment horizontal="left" wrapText="1"/>
    </xf>
    <xf numFmtId="2" fontId="4" fillId="2" borderId="100" xfId="0" applyNumberFormat="1" applyFont="1" applyFill="1" applyBorder="1" applyAlignment="1">
      <alignment horizontal="left"/>
    </xf>
    <xf numFmtId="2" fontId="4" fillId="2" borderId="96" xfId="0" applyNumberFormat="1" applyFont="1" applyFill="1" applyBorder="1" applyAlignment="1">
      <alignment horizontal="left"/>
    </xf>
    <xf numFmtId="2" fontId="4" fillId="2" borderId="97" xfId="0" applyNumberFormat="1" applyFont="1" applyFill="1" applyBorder="1" applyAlignment="1">
      <alignment horizontal="left"/>
    </xf>
    <xf numFmtId="2" fontId="4" fillId="2" borderId="98" xfId="0" applyNumberFormat="1" applyFont="1" applyFill="1" applyBorder="1" applyAlignment="1">
      <alignment horizontal="left"/>
    </xf>
    <xf numFmtId="2" fontId="4" fillId="2" borderId="90" xfId="0" applyNumberFormat="1" applyFont="1" applyFill="1" applyBorder="1" applyAlignment="1">
      <alignment horizontal="left"/>
    </xf>
    <xf numFmtId="0" fontId="4" fillId="0" borderId="98" xfId="0" applyFont="1" applyBorder="1" applyAlignment="1">
      <alignment horizontal="left"/>
    </xf>
    <xf numFmtId="0" fontId="4" fillId="0" borderId="90" xfId="0" applyFont="1" applyBorder="1" applyAlignment="1">
      <alignment horizontal="left"/>
    </xf>
    <xf numFmtId="1" fontId="4" fillId="2" borderId="98" xfId="0" applyNumberFormat="1" applyFont="1" applyFill="1" applyBorder="1" applyAlignment="1">
      <alignment horizontal="left"/>
    </xf>
    <xf numFmtId="1" fontId="4" fillId="2" borderId="90" xfId="0" applyNumberFormat="1" applyFont="1" applyFill="1" applyBorder="1" applyAlignment="1">
      <alignment horizontal="left"/>
    </xf>
    <xf numFmtId="2" fontId="5" fillId="2" borderId="98" xfId="0" applyNumberFormat="1" applyFont="1" applyFill="1" applyBorder="1" applyAlignment="1">
      <alignment horizontal="right"/>
    </xf>
    <xf numFmtId="2" fontId="5" fillId="2" borderId="90" xfId="0" applyNumberFormat="1" applyFont="1" applyFill="1" applyBorder="1" applyAlignment="1">
      <alignment horizontal="right"/>
    </xf>
    <xf numFmtId="0" fontId="7" fillId="2" borderId="14" xfId="0" applyFont="1" applyFill="1" applyBorder="1" applyAlignment="1">
      <alignment horizontal="center" vertical="center" textRotation="90" wrapText="1"/>
    </xf>
    <xf numFmtId="0" fontId="7" fillId="2" borderId="23" xfId="0" applyFont="1" applyFill="1" applyBorder="1" applyAlignment="1">
      <alignment horizontal="center" vertical="center" textRotation="90" wrapText="1"/>
    </xf>
    <xf numFmtId="2" fontId="4" fillId="2" borderId="2" xfId="0" applyNumberFormat="1" applyFont="1" applyFill="1" applyBorder="1" applyAlignment="1">
      <alignment horizontal="left"/>
    </xf>
    <xf numFmtId="2" fontId="4" fillId="2" borderId="4" xfId="0" applyNumberFormat="1" applyFont="1" applyFill="1" applyBorder="1" applyAlignment="1">
      <alignment horizontal="left"/>
    </xf>
    <xf numFmtId="2" fontId="4" fillId="2" borderId="73" xfId="0" applyNumberFormat="1" applyFont="1" applyFill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1" fontId="4" fillId="2" borderId="74" xfId="0" applyNumberFormat="1" applyFont="1" applyFill="1" applyBorder="1" applyAlignment="1">
      <alignment horizontal="left"/>
    </xf>
    <xf numFmtId="1" fontId="4" fillId="2" borderId="75" xfId="0" applyNumberFormat="1" applyFont="1" applyFill="1" applyBorder="1" applyAlignment="1">
      <alignment horizontal="left"/>
    </xf>
    <xf numFmtId="1" fontId="4" fillId="2" borderId="76" xfId="0" applyNumberFormat="1" applyFont="1" applyFill="1" applyBorder="1" applyAlignment="1">
      <alignment horizontal="left"/>
    </xf>
    <xf numFmtId="0" fontId="2" fillId="0" borderId="91" xfId="0" applyFont="1" applyBorder="1" applyAlignment="1">
      <alignment horizontal="center"/>
    </xf>
    <xf numFmtId="0" fontId="2" fillId="0" borderId="92" xfId="0" applyFont="1" applyBorder="1" applyAlignment="1">
      <alignment horizontal="center"/>
    </xf>
    <xf numFmtId="0" fontId="2" fillId="0" borderId="93" xfId="0" applyFont="1" applyBorder="1" applyAlignment="1">
      <alignment horizontal="center"/>
    </xf>
    <xf numFmtId="0" fontId="6" fillId="2" borderId="16" xfId="0" applyFont="1" applyFill="1" applyBorder="1" applyAlignment="1">
      <alignment horizontal="center" vertical="center" textRotation="90" wrapText="1"/>
    </xf>
    <xf numFmtId="0" fontId="6" fillId="2" borderId="25" xfId="0" applyFont="1" applyFill="1" applyBorder="1" applyAlignment="1">
      <alignment horizontal="center" vertical="center" textRotation="90" wrapText="1"/>
    </xf>
    <xf numFmtId="0" fontId="6" fillId="2" borderId="18" xfId="0" applyFont="1" applyFill="1" applyBorder="1" applyAlignment="1">
      <alignment horizontal="center" vertical="center" textRotation="90" wrapText="1"/>
    </xf>
    <xf numFmtId="0" fontId="6" fillId="2" borderId="27" xfId="0" applyFont="1" applyFill="1" applyBorder="1" applyAlignment="1">
      <alignment horizontal="center" vertical="center" textRotation="90" wrapText="1"/>
    </xf>
    <xf numFmtId="0" fontId="7" fillId="2" borderId="12" xfId="0" applyFont="1" applyFill="1" applyBorder="1" applyAlignment="1">
      <alignment horizontal="center" vertical="center" textRotation="90" wrapText="1"/>
    </xf>
    <xf numFmtId="0" fontId="7" fillId="2" borderId="21" xfId="0" applyFont="1" applyFill="1" applyBorder="1" applyAlignment="1">
      <alignment horizontal="center" vertical="center" textRotation="90" wrapText="1"/>
    </xf>
    <xf numFmtId="0" fontId="7" fillId="2" borderId="13" xfId="0" applyFont="1" applyFill="1" applyBorder="1" applyAlignment="1">
      <alignment horizontal="center" vertical="center" textRotation="90" wrapText="1"/>
    </xf>
    <xf numFmtId="0" fontId="7" fillId="2" borderId="22" xfId="0" applyFont="1" applyFill="1" applyBorder="1" applyAlignment="1">
      <alignment horizontal="center" vertical="center" textRotation="90" wrapText="1"/>
    </xf>
    <xf numFmtId="0" fontId="6" fillId="2" borderId="13" xfId="0" applyFont="1" applyFill="1" applyBorder="1" applyAlignment="1">
      <alignment horizontal="center" vertical="center" textRotation="90" wrapText="1"/>
    </xf>
    <xf numFmtId="0" fontId="6" fillId="2" borderId="22" xfId="0" applyFont="1" applyFill="1" applyBorder="1" applyAlignment="1">
      <alignment horizontal="center" vertical="center" textRotation="90" wrapText="1"/>
    </xf>
    <xf numFmtId="0" fontId="6" fillId="2" borderId="17" xfId="0" applyFont="1" applyFill="1" applyBorder="1" applyAlignment="1">
      <alignment horizontal="center" vertical="center" textRotation="90" wrapText="1"/>
    </xf>
    <xf numFmtId="0" fontId="6" fillId="2" borderId="26" xfId="0" applyFont="1" applyFill="1" applyBorder="1" applyAlignment="1">
      <alignment horizontal="center" vertical="center" textRotation="90" wrapText="1"/>
    </xf>
    <xf numFmtId="0" fontId="6" fillId="2" borderId="15" xfId="0" applyFont="1" applyFill="1" applyBorder="1" applyAlignment="1">
      <alignment horizontal="center" vertical="center" textRotation="90" wrapText="1"/>
    </xf>
    <xf numFmtId="0" fontId="6" fillId="2" borderId="24" xfId="0" applyFont="1" applyFill="1" applyBorder="1" applyAlignment="1">
      <alignment horizontal="center" vertical="center" textRotation="90" wrapText="1"/>
    </xf>
    <xf numFmtId="0" fontId="6" fillId="2" borderId="17" xfId="0" applyFont="1" applyFill="1" applyBorder="1" applyAlignment="1">
      <alignment vertical="center" textRotation="90" wrapText="1"/>
    </xf>
    <xf numFmtId="0" fontId="6" fillId="2" borderId="26" xfId="0" applyFont="1" applyFill="1" applyBorder="1" applyAlignment="1">
      <alignment vertical="center" textRotation="90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textRotation="90" wrapText="1"/>
    </xf>
    <xf numFmtId="0" fontId="6" fillId="2" borderId="21" xfId="0" applyFont="1" applyFill="1" applyBorder="1" applyAlignment="1">
      <alignment horizontal="center" vertical="center" textRotation="90" wrapText="1"/>
    </xf>
    <xf numFmtId="0" fontId="6" fillId="2" borderId="14" xfId="0" applyFont="1" applyFill="1" applyBorder="1" applyAlignment="1">
      <alignment horizontal="center" vertical="center" textRotation="90" wrapText="1"/>
    </xf>
    <xf numFmtId="0" fontId="6" fillId="2" borderId="23" xfId="0" applyFont="1" applyFill="1" applyBorder="1" applyAlignment="1">
      <alignment horizontal="center" vertical="center" textRotation="90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5" fillId="2" borderId="71" xfId="0" applyNumberFormat="1" applyFont="1" applyFill="1" applyBorder="1" applyAlignment="1">
      <alignment horizontal="right"/>
    </xf>
    <xf numFmtId="2" fontId="5" fillId="2" borderId="72" xfId="0" applyNumberFormat="1" applyFont="1" applyFill="1" applyBorder="1" applyAlignment="1">
      <alignment horizontal="right"/>
    </xf>
    <xf numFmtId="0" fontId="1" fillId="0" borderId="90" xfId="0" applyFont="1" applyBorder="1" applyAlignment="1">
      <alignment horizontal="left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FC229-0C03-45AC-B95F-F234ECE950F9}">
  <sheetPr>
    <pageSetUpPr fitToPage="1"/>
  </sheetPr>
  <dimension ref="A1:JB52"/>
  <sheetViews>
    <sheetView showZeros="0" tabSelected="1" zoomScale="136" zoomScaleNormal="136" workbookViewId="0">
      <selection activeCell="T46" sqref="T46:AF46"/>
    </sheetView>
  </sheetViews>
  <sheetFormatPr defaultColWidth="8.88671875" defaultRowHeight="13.2" x14ac:dyDescent="0.25"/>
  <cols>
    <col min="1" max="1" width="3" style="1" customWidth="1"/>
    <col min="2" max="2" width="41.44140625" style="1" customWidth="1"/>
    <col min="3" max="3" width="9.109375" style="1" customWidth="1"/>
    <col min="4" max="4" width="6.88671875" style="1" customWidth="1"/>
    <col min="5" max="5" width="9.109375" style="1" customWidth="1"/>
    <col min="6" max="6" width="6.33203125" style="1" customWidth="1"/>
    <col min="7" max="7" width="7.44140625" style="1" customWidth="1"/>
    <col min="8" max="11" width="5.88671875" style="1" customWidth="1"/>
    <col min="12" max="12" width="7.88671875" style="1" customWidth="1"/>
    <col min="13" max="14" width="5.6640625" style="1" customWidth="1"/>
    <col min="15" max="15" width="6.5546875" style="1" customWidth="1"/>
    <col min="16" max="16" width="6.33203125" style="1" customWidth="1"/>
    <col min="17" max="17" width="8" style="1" customWidth="1"/>
    <col min="18" max="18" width="6.109375" style="1" customWidth="1"/>
    <col min="19" max="20" width="5.88671875" style="1" customWidth="1"/>
    <col min="21" max="21" width="7" style="1" customWidth="1"/>
    <col min="22" max="22" width="5.88671875" style="1" customWidth="1"/>
    <col min="23" max="23" width="5" style="1" customWidth="1"/>
    <col min="24" max="25" width="5.88671875" style="1" customWidth="1"/>
    <col min="26" max="26" width="5" style="1" customWidth="1"/>
    <col min="27" max="27" width="2" style="1" customWidth="1"/>
    <col min="28" max="28" width="4.5546875" style="1" customWidth="1"/>
    <col min="29" max="29" width="6.44140625" style="1" customWidth="1"/>
    <col min="30" max="30" width="5.33203125" style="1" customWidth="1"/>
    <col min="31" max="31" width="2.6640625" style="1" customWidth="1"/>
    <col min="32" max="32" width="5.88671875" style="1" customWidth="1"/>
    <col min="33" max="33" width="10.44140625" style="1" customWidth="1"/>
    <col min="34" max="35" width="7.44140625" style="1" customWidth="1"/>
    <col min="36" max="36" width="8" style="1" customWidth="1"/>
    <col min="37" max="262" width="8.88671875" style="1"/>
    <col min="263" max="263" width="3" style="1" customWidth="1"/>
    <col min="264" max="264" width="31.6640625" style="1" customWidth="1"/>
    <col min="265" max="265" width="6.6640625" style="1" customWidth="1"/>
    <col min="266" max="266" width="6.88671875" style="1" customWidth="1"/>
    <col min="267" max="267" width="6.109375" style="1" customWidth="1"/>
    <col min="268" max="272" width="7.88671875" style="1" customWidth="1"/>
    <col min="273" max="273" width="6.5546875" style="1" customWidth="1"/>
    <col min="274" max="274" width="6.44140625" style="1" customWidth="1"/>
    <col min="275" max="275" width="6" style="1" customWidth="1"/>
    <col min="276" max="276" width="5.6640625" style="1" customWidth="1"/>
    <col min="277" max="277" width="6.5546875" style="1" customWidth="1"/>
    <col min="278" max="279" width="6.33203125" style="1" customWidth="1"/>
    <col min="280" max="280" width="5.88671875" style="1" customWidth="1"/>
    <col min="281" max="282" width="6.44140625" style="1" customWidth="1"/>
    <col min="283" max="286" width="5.6640625" style="1" customWidth="1"/>
    <col min="287" max="287" width="6.33203125" style="1" customWidth="1"/>
    <col min="288" max="288" width="5.6640625" style="1" customWidth="1"/>
    <col min="289" max="289" width="7.33203125" style="1" customWidth="1"/>
    <col min="290" max="290" width="7.44140625" style="1" customWidth="1"/>
    <col min="291" max="518" width="8.88671875" style="1"/>
    <col min="519" max="519" width="3" style="1" customWidth="1"/>
    <col min="520" max="520" width="31.6640625" style="1" customWidth="1"/>
    <col min="521" max="521" width="6.6640625" style="1" customWidth="1"/>
    <col min="522" max="522" width="6.88671875" style="1" customWidth="1"/>
    <col min="523" max="523" width="6.109375" style="1" customWidth="1"/>
    <col min="524" max="528" width="7.88671875" style="1" customWidth="1"/>
    <col min="529" max="529" width="6.5546875" style="1" customWidth="1"/>
    <col min="530" max="530" width="6.44140625" style="1" customWidth="1"/>
    <col min="531" max="531" width="6" style="1" customWidth="1"/>
    <col min="532" max="532" width="5.6640625" style="1" customWidth="1"/>
    <col min="533" max="533" width="6.5546875" style="1" customWidth="1"/>
    <col min="534" max="535" width="6.33203125" style="1" customWidth="1"/>
    <col min="536" max="536" width="5.88671875" style="1" customWidth="1"/>
    <col min="537" max="538" width="6.44140625" style="1" customWidth="1"/>
    <col min="539" max="542" width="5.6640625" style="1" customWidth="1"/>
    <col min="543" max="543" width="6.33203125" style="1" customWidth="1"/>
    <col min="544" max="544" width="5.6640625" style="1" customWidth="1"/>
    <col min="545" max="545" width="7.33203125" style="1" customWidth="1"/>
    <col min="546" max="546" width="7.44140625" style="1" customWidth="1"/>
    <col min="547" max="774" width="8.88671875" style="1"/>
    <col min="775" max="775" width="3" style="1" customWidth="1"/>
    <col min="776" max="776" width="31.6640625" style="1" customWidth="1"/>
    <col min="777" max="777" width="6.6640625" style="1" customWidth="1"/>
    <col min="778" max="778" width="6.88671875" style="1" customWidth="1"/>
    <col min="779" max="779" width="6.109375" style="1" customWidth="1"/>
    <col min="780" max="784" width="7.88671875" style="1" customWidth="1"/>
    <col min="785" max="785" width="6.5546875" style="1" customWidth="1"/>
    <col min="786" max="786" width="6.44140625" style="1" customWidth="1"/>
    <col min="787" max="787" width="6" style="1" customWidth="1"/>
    <col min="788" max="788" width="5.6640625" style="1" customWidth="1"/>
    <col min="789" max="789" width="6.5546875" style="1" customWidth="1"/>
    <col min="790" max="791" width="6.33203125" style="1" customWidth="1"/>
    <col min="792" max="792" width="5.88671875" style="1" customWidth="1"/>
    <col min="793" max="794" width="6.44140625" style="1" customWidth="1"/>
    <col min="795" max="798" width="5.6640625" style="1" customWidth="1"/>
    <col min="799" max="799" width="6.33203125" style="1" customWidth="1"/>
    <col min="800" max="800" width="5.6640625" style="1" customWidth="1"/>
    <col min="801" max="801" width="7.33203125" style="1" customWidth="1"/>
    <col min="802" max="802" width="7.44140625" style="1" customWidth="1"/>
    <col min="803" max="1030" width="8.88671875" style="1"/>
    <col min="1031" max="1031" width="3" style="1" customWidth="1"/>
    <col min="1032" max="1032" width="31.6640625" style="1" customWidth="1"/>
    <col min="1033" max="1033" width="6.6640625" style="1" customWidth="1"/>
    <col min="1034" max="1034" width="6.88671875" style="1" customWidth="1"/>
    <col min="1035" max="1035" width="6.109375" style="1" customWidth="1"/>
    <col min="1036" max="1040" width="7.88671875" style="1" customWidth="1"/>
    <col min="1041" max="1041" width="6.5546875" style="1" customWidth="1"/>
    <col min="1042" max="1042" width="6.44140625" style="1" customWidth="1"/>
    <col min="1043" max="1043" width="6" style="1" customWidth="1"/>
    <col min="1044" max="1044" width="5.6640625" style="1" customWidth="1"/>
    <col min="1045" max="1045" width="6.5546875" style="1" customWidth="1"/>
    <col min="1046" max="1047" width="6.33203125" style="1" customWidth="1"/>
    <col min="1048" max="1048" width="5.88671875" style="1" customWidth="1"/>
    <col min="1049" max="1050" width="6.44140625" style="1" customWidth="1"/>
    <col min="1051" max="1054" width="5.6640625" style="1" customWidth="1"/>
    <col min="1055" max="1055" width="6.33203125" style="1" customWidth="1"/>
    <col min="1056" max="1056" width="5.6640625" style="1" customWidth="1"/>
    <col min="1057" max="1057" width="7.33203125" style="1" customWidth="1"/>
    <col min="1058" max="1058" width="7.44140625" style="1" customWidth="1"/>
    <col min="1059" max="1286" width="8.88671875" style="1"/>
    <col min="1287" max="1287" width="3" style="1" customWidth="1"/>
    <col min="1288" max="1288" width="31.6640625" style="1" customWidth="1"/>
    <col min="1289" max="1289" width="6.6640625" style="1" customWidth="1"/>
    <col min="1290" max="1290" width="6.88671875" style="1" customWidth="1"/>
    <col min="1291" max="1291" width="6.109375" style="1" customWidth="1"/>
    <col min="1292" max="1296" width="7.88671875" style="1" customWidth="1"/>
    <col min="1297" max="1297" width="6.5546875" style="1" customWidth="1"/>
    <col min="1298" max="1298" width="6.44140625" style="1" customWidth="1"/>
    <col min="1299" max="1299" width="6" style="1" customWidth="1"/>
    <col min="1300" max="1300" width="5.6640625" style="1" customWidth="1"/>
    <col min="1301" max="1301" width="6.5546875" style="1" customWidth="1"/>
    <col min="1302" max="1303" width="6.33203125" style="1" customWidth="1"/>
    <col min="1304" max="1304" width="5.88671875" style="1" customWidth="1"/>
    <col min="1305" max="1306" width="6.44140625" style="1" customWidth="1"/>
    <col min="1307" max="1310" width="5.6640625" style="1" customWidth="1"/>
    <col min="1311" max="1311" width="6.33203125" style="1" customWidth="1"/>
    <col min="1312" max="1312" width="5.6640625" style="1" customWidth="1"/>
    <col min="1313" max="1313" width="7.33203125" style="1" customWidth="1"/>
    <col min="1314" max="1314" width="7.44140625" style="1" customWidth="1"/>
    <col min="1315" max="1542" width="8.88671875" style="1"/>
    <col min="1543" max="1543" width="3" style="1" customWidth="1"/>
    <col min="1544" max="1544" width="31.6640625" style="1" customWidth="1"/>
    <col min="1545" max="1545" width="6.6640625" style="1" customWidth="1"/>
    <col min="1546" max="1546" width="6.88671875" style="1" customWidth="1"/>
    <col min="1547" max="1547" width="6.109375" style="1" customWidth="1"/>
    <col min="1548" max="1552" width="7.88671875" style="1" customWidth="1"/>
    <col min="1553" max="1553" width="6.5546875" style="1" customWidth="1"/>
    <col min="1554" max="1554" width="6.44140625" style="1" customWidth="1"/>
    <col min="1555" max="1555" width="6" style="1" customWidth="1"/>
    <col min="1556" max="1556" width="5.6640625" style="1" customWidth="1"/>
    <col min="1557" max="1557" width="6.5546875" style="1" customWidth="1"/>
    <col min="1558" max="1559" width="6.33203125" style="1" customWidth="1"/>
    <col min="1560" max="1560" width="5.88671875" style="1" customWidth="1"/>
    <col min="1561" max="1562" width="6.44140625" style="1" customWidth="1"/>
    <col min="1563" max="1566" width="5.6640625" style="1" customWidth="1"/>
    <col min="1567" max="1567" width="6.33203125" style="1" customWidth="1"/>
    <col min="1568" max="1568" width="5.6640625" style="1" customWidth="1"/>
    <col min="1569" max="1569" width="7.33203125" style="1" customWidth="1"/>
    <col min="1570" max="1570" width="7.44140625" style="1" customWidth="1"/>
    <col min="1571" max="1798" width="8.88671875" style="1"/>
    <col min="1799" max="1799" width="3" style="1" customWidth="1"/>
    <col min="1800" max="1800" width="31.6640625" style="1" customWidth="1"/>
    <col min="1801" max="1801" width="6.6640625" style="1" customWidth="1"/>
    <col min="1802" max="1802" width="6.88671875" style="1" customWidth="1"/>
    <col min="1803" max="1803" width="6.109375" style="1" customWidth="1"/>
    <col min="1804" max="1808" width="7.88671875" style="1" customWidth="1"/>
    <col min="1809" max="1809" width="6.5546875" style="1" customWidth="1"/>
    <col min="1810" max="1810" width="6.44140625" style="1" customWidth="1"/>
    <col min="1811" max="1811" width="6" style="1" customWidth="1"/>
    <col min="1812" max="1812" width="5.6640625" style="1" customWidth="1"/>
    <col min="1813" max="1813" width="6.5546875" style="1" customWidth="1"/>
    <col min="1814" max="1815" width="6.33203125" style="1" customWidth="1"/>
    <col min="1816" max="1816" width="5.88671875" style="1" customWidth="1"/>
    <col min="1817" max="1818" width="6.44140625" style="1" customWidth="1"/>
    <col min="1819" max="1822" width="5.6640625" style="1" customWidth="1"/>
    <col min="1823" max="1823" width="6.33203125" style="1" customWidth="1"/>
    <col min="1824" max="1824" width="5.6640625" style="1" customWidth="1"/>
    <col min="1825" max="1825" width="7.33203125" style="1" customWidth="1"/>
    <col min="1826" max="1826" width="7.44140625" style="1" customWidth="1"/>
    <col min="1827" max="2054" width="8.88671875" style="1"/>
    <col min="2055" max="2055" width="3" style="1" customWidth="1"/>
    <col min="2056" max="2056" width="31.6640625" style="1" customWidth="1"/>
    <col min="2057" max="2057" width="6.6640625" style="1" customWidth="1"/>
    <col min="2058" max="2058" width="6.88671875" style="1" customWidth="1"/>
    <col min="2059" max="2059" width="6.109375" style="1" customWidth="1"/>
    <col min="2060" max="2064" width="7.88671875" style="1" customWidth="1"/>
    <col min="2065" max="2065" width="6.5546875" style="1" customWidth="1"/>
    <col min="2066" max="2066" width="6.44140625" style="1" customWidth="1"/>
    <col min="2067" max="2067" width="6" style="1" customWidth="1"/>
    <col min="2068" max="2068" width="5.6640625" style="1" customWidth="1"/>
    <col min="2069" max="2069" width="6.5546875" style="1" customWidth="1"/>
    <col min="2070" max="2071" width="6.33203125" style="1" customWidth="1"/>
    <col min="2072" max="2072" width="5.88671875" style="1" customWidth="1"/>
    <col min="2073" max="2074" width="6.44140625" style="1" customWidth="1"/>
    <col min="2075" max="2078" width="5.6640625" style="1" customWidth="1"/>
    <col min="2079" max="2079" width="6.33203125" style="1" customWidth="1"/>
    <col min="2080" max="2080" width="5.6640625" style="1" customWidth="1"/>
    <col min="2081" max="2081" width="7.33203125" style="1" customWidth="1"/>
    <col min="2082" max="2082" width="7.44140625" style="1" customWidth="1"/>
    <col min="2083" max="2310" width="8.88671875" style="1"/>
    <col min="2311" max="2311" width="3" style="1" customWidth="1"/>
    <col min="2312" max="2312" width="31.6640625" style="1" customWidth="1"/>
    <col min="2313" max="2313" width="6.6640625" style="1" customWidth="1"/>
    <col min="2314" max="2314" width="6.88671875" style="1" customWidth="1"/>
    <col min="2315" max="2315" width="6.109375" style="1" customWidth="1"/>
    <col min="2316" max="2320" width="7.88671875" style="1" customWidth="1"/>
    <col min="2321" max="2321" width="6.5546875" style="1" customWidth="1"/>
    <col min="2322" max="2322" width="6.44140625" style="1" customWidth="1"/>
    <col min="2323" max="2323" width="6" style="1" customWidth="1"/>
    <col min="2324" max="2324" width="5.6640625" style="1" customWidth="1"/>
    <col min="2325" max="2325" width="6.5546875" style="1" customWidth="1"/>
    <col min="2326" max="2327" width="6.33203125" style="1" customWidth="1"/>
    <col min="2328" max="2328" width="5.88671875" style="1" customWidth="1"/>
    <col min="2329" max="2330" width="6.44140625" style="1" customWidth="1"/>
    <col min="2331" max="2334" width="5.6640625" style="1" customWidth="1"/>
    <col min="2335" max="2335" width="6.33203125" style="1" customWidth="1"/>
    <col min="2336" max="2336" width="5.6640625" style="1" customWidth="1"/>
    <col min="2337" max="2337" width="7.33203125" style="1" customWidth="1"/>
    <col min="2338" max="2338" width="7.44140625" style="1" customWidth="1"/>
    <col min="2339" max="2566" width="8.88671875" style="1"/>
    <col min="2567" max="2567" width="3" style="1" customWidth="1"/>
    <col min="2568" max="2568" width="31.6640625" style="1" customWidth="1"/>
    <col min="2569" max="2569" width="6.6640625" style="1" customWidth="1"/>
    <col min="2570" max="2570" width="6.88671875" style="1" customWidth="1"/>
    <col min="2571" max="2571" width="6.109375" style="1" customWidth="1"/>
    <col min="2572" max="2576" width="7.88671875" style="1" customWidth="1"/>
    <col min="2577" max="2577" width="6.5546875" style="1" customWidth="1"/>
    <col min="2578" max="2578" width="6.44140625" style="1" customWidth="1"/>
    <col min="2579" max="2579" width="6" style="1" customWidth="1"/>
    <col min="2580" max="2580" width="5.6640625" style="1" customWidth="1"/>
    <col min="2581" max="2581" width="6.5546875" style="1" customWidth="1"/>
    <col min="2582" max="2583" width="6.33203125" style="1" customWidth="1"/>
    <col min="2584" max="2584" width="5.88671875" style="1" customWidth="1"/>
    <col min="2585" max="2586" width="6.44140625" style="1" customWidth="1"/>
    <col min="2587" max="2590" width="5.6640625" style="1" customWidth="1"/>
    <col min="2591" max="2591" width="6.33203125" style="1" customWidth="1"/>
    <col min="2592" max="2592" width="5.6640625" style="1" customWidth="1"/>
    <col min="2593" max="2593" width="7.33203125" style="1" customWidth="1"/>
    <col min="2594" max="2594" width="7.44140625" style="1" customWidth="1"/>
    <col min="2595" max="2822" width="8.88671875" style="1"/>
    <col min="2823" max="2823" width="3" style="1" customWidth="1"/>
    <col min="2824" max="2824" width="31.6640625" style="1" customWidth="1"/>
    <col min="2825" max="2825" width="6.6640625" style="1" customWidth="1"/>
    <col min="2826" max="2826" width="6.88671875" style="1" customWidth="1"/>
    <col min="2827" max="2827" width="6.109375" style="1" customWidth="1"/>
    <col min="2828" max="2832" width="7.88671875" style="1" customWidth="1"/>
    <col min="2833" max="2833" width="6.5546875" style="1" customWidth="1"/>
    <col min="2834" max="2834" width="6.44140625" style="1" customWidth="1"/>
    <col min="2835" max="2835" width="6" style="1" customWidth="1"/>
    <col min="2836" max="2836" width="5.6640625" style="1" customWidth="1"/>
    <col min="2837" max="2837" width="6.5546875" style="1" customWidth="1"/>
    <col min="2838" max="2839" width="6.33203125" style="1" customWidth="1"/>
    <col min="2840" max="2840" width="5.88671875" style="1" customWidth="1"/>
    <col min="2841" max="2842" width="6.44140625" style="1" customWidth="1"/>
    <col min="2843" max="2846" width="5.6640625" style="1" customWidth="1"/>
    <col min="2847" max="2847" width="6.33203125" style="1" customWidth="1"/>
    <col min="2848" max="2848" width="5.6640625" style="1" customWidth="1"/>
    <col min="2849" max="2849" width="7.33203125" style="1" customWidth="1"/>
    <col min="2850" max="2850" width="7.44140625" style="1" customWidth="1"/>
    <col min="2851" max="3078" width="8.88671875" style="1"/>
    <col min="3079" max="3079" width="3" style="1" customWidth="1"/>
    <col min="3080" max="3080" width="31.6640625" style="1" customWidth="1"/>
    <col min="3081" max="3081" width="6.6640625" style="1" customWidth="1"/>
    <col min="3082" max="3082" width="6.88671875" style="1" customWidth="1"/>
    <col min="3083" max="3083" width="6.109375" style="1" customWidth="1"/>
    <col min="3084" max="3088" width="7.88671875" style="1" customWidth="1"/>
    <col min="3089" max="3089" width="6.5546875" style="1" customWidth="1"/>
    <col min="3090" max="3090" width="6.44140625" style="1" customWidth="1"/>
    <col min="3091" max="3091" width="6" style="1" customWidth="1"/>
    <col min="3092" max="3092" width="5.6640625" style="1" customWidth="1"/>
    <col min="3093" max="3093" width="6.5546875" style="1" customWidth="1"/>
    <col min="3094" max="3095" width="6.33203125" style="1" customWidth="1"/>
    <col min="3096" max="3096" width="5.88671875" style="1" customWidth="1"/>
    <col min="3097" max="3098" width="6.44140625" style="1" customWidth="1"/>
    <col min="3099" max="3102" width="5.6640625" style="1" customWidth="1"/>
    <col min="3103" max="3103" width="6.33203125" style="1" customWidth="1"/>
    <col min="3104" max="3104" width="5.6640625" style="1" customWidth="1"/>
    <col min="3105" max="3105" width="7.33203125" style="1" customWidth="1"/>
    <col min="3106" max="3106" width="7.44140625" style="1" customWidth="1"/>
    <col min="3107" max="3334" width="8.88671875" style="1"/>
    <col min="3335" max="3335" width="3" style="1" customWidth="1"/>
    <col min="3336" max="3336" width="31.6640625" style="1" customWidth="1"/>
    <col min="3337" max="3337" width="6.6640625" style="1" customWidth="1"/>
    <col min="3338" max="3338" width="6.88671875" style="1" customWidth="1"/>
    <col min="3339" max="3339" width="6.109375" style="1" customWidth="1"/>
    <col min="3340" max="3344" width="7.88671875" style="1" customWidth="1"/>
    <col min="3345" max="3345" width="6.5546875" style="1" customWidth="1"/>
    <col min="3346" max="3346" width="6.44140625" style="1" customWidth="1"/>
    <col min="3347" max="3347" width="6" style="1" customWidth="1"/>
    <col min="3348" max="3348" width="5.6640625" style="1" customWidth="1"/>
    <col min="3349" max="3349" width="6.5546875" style="1" customWidth="1"/>
    <col min="3350" max="3351" width="6.33203125" style="1" customWidth="1"/>
    <col min="3352" max="3352" width="5.88671875" style="1" customWidth="1"/>
    <col min="3353" max="3354" width="6.44140625" style="1" customWidth="1"/>
    <col min="3355" max="3358" width="5.6640625" style="1" customWidth="1"/>
    <col min="3359" max="3359" width="6.33203125" style="1" customWidth="1"/>
    <col min="3360" max="3360" width="5.6640625" style="1" customWidth="1"/>
    <col min="3361" max="3361" width="7.33203125" style="1" customWidth="1"/>
    <col min="3362" max="3362" width="7.44140625" style="1" customWidth="1"/>
    <col min="3363" max="3590" width="8.88671875" style="1"/>
    <col min="3591" max="3591" width="3" style="1" customWidth="1"/>
    <col min="3592" max="3592" width="31.6640625" style="1" customWidth="1"/>
    <col min="3593" max="3593" width="6.6640625" style="1" customWidth="1"/>
    <col min="3594" max="3594" width="6.88671875" style="1" customWidth="1"/>
    <col min="3595" max="3595" width="6.109375" style="1" customWidth="1"/>
    <col min="3596" max="3600" width="7.88671875" style="1" customWidth="1"/>
    <col min="3601" max="3601" width="6.5546875" style="1" customWidth="1"/>
    <col min="3602" max="3602" width="6.44140625" style="1" customWidth="1"/>
    <col min="3603" max="3603" width="6" style="1" customWidth="1"/>
    <col min="3604" max="3604" width="5.6640625" style="1" customWidth="1"/>
    <col min="3605" max="3605" width="6.5546875" style="1" customWidth="1"/>
    <col min="3606" max="3607" width="6.33203125" style="1" customWidth="1"/>
    <col min="3608" max="3608" width="5.88671875" style="1" customWidth="1"/>
    <col min="3609" max="3610" width="6.44140625" style="1" customWidth="1"/>
    <col min="3611" max="3614" width="5.6640625" style="1" customWidth="1"/>
    <col min="3615" max="3615" width="6.33203125" style="1" customWidth="1"/>
    <col min="3616" max="3616" width="5.6640625" style="1" customWidth="1"/>
    <col min="3617" max="3617" width="7.33203125" style="1" customWidth="1"/>
    <col min="3618" max="3618" width="7.44140625" style="1" customWidth="1"/>
    <col min="3619" max="3846" width="8.88671875" style="1"/>
    <col min="3847" max="3847" width="3" style="1" customWidth="1"/>
    <col min="3848" max="3848" width="31.6640625" style="1" customWidth="1"/>
    <col min="3849" max="3849" width="6.6640625" style="1" customWidth="1"/>
    <col min="3850" max="3850" width="6.88671875" style="1" customWidth="1"/>
    <col min="3851" max="3851" width="6.109375" style="1" customWidth="1"/>
    <col min="3852" max="3856" width="7.88671875" style="1" customWidth="1"/>
    <col min="3857" max="3857" width="6.5546875" style="1" customWidth="1"/>
    <col min="3858" max="3858" width="6.44140625" style="1" customWidth="1"/>
    <col min="3859" max="3859" width="6" style="1" customWidth="1"/>
    <col min="3860" max="3860" width="5.6640625" style="1" customWidth="1"/>
    <col min="3861" max="3861" width="6.5546875" style="1" customWidth="1"/>
    <col min="3862" max="3863" width="6.33203125" style="1" customWidth="1"/>
    <col min="3864" max="3864" width="5.88671875" style="1" customWidth="1"/>
    <col min="3865" max="3866" width="6.44140625" style="1" customWidth="1"/>
    <col min="3867" max="3870" width="5.6640625" style="1" customWidth="1"/>
    <col min="3871" max="3871" width="6.33203125" style="1" customWidth="1"/>
    <col min="3872" max="3872" width="5.6640625" style="1" customWidth="1"/>
    <col min="3873" max="3873" width="7.33203125" style="1" customWidth="1"/>
    <col min="3874" max="3874" width="7.44140625" style="1" customWidth="1"/>
    <col min="3875" max="4102" width="8.88671875" style="1"/>
    <col min="4103" max="4103" width="3" style="1" customWidth="1"/>
    <col min="4104" max="4104" width="31.6640625" style="1" customWidth="1"/>
    <col min="4105" max="4105" width="6.6640625" style="1" customWidth="1"/>
    <col min="4106" max="4106" width="6.88671875" style="1" customWidth="1"/>
    <col min="4107" max="4107" width="6.109375" style="1" customWidth="1"/>
    <col min="4108" max="4112" width="7.88671875" style="1" customWidth="1"/>
    <col min="4113" max="4113" width="6.5546875" style="1" customWidth="1"/>
    <col min="4114" max="4114" width="6.44140625" style="1" customWidth="1"/>
    <col min="4115" max="4115" width="6" style="1" customWidth="1"/>
    <col min="4116" max="4116" width="5.6640625" style="1" customWidth="1"/>
    <col min="4117" max="4117" width="6.5546875" style="1" customWidth="1"/>
    <col min="4118" max="4119" width="6.33203125" style="1" customWidth="1"/>
    <col min="4120" max="4120" width="5.88671875" style="1" customWidth="1"/>
    <col min="4121" max="4122" width="6.44140625" style="1" customWidth="1"/>
    <col min="4123" max="4126" width="5.6640625" style="1" customWidth="1"/>
    <col min="4127" max="4127" width="6.33203125" style="1" customWidth="1"/>
    <col min="4128" max="4128" width="5.6640625" style="1" customWidth="1"/>
    <col min="4129" max="4129" width="7.33203125" style="1" customWidth="1"/>
    <col min="4130" max="4130" width="7.44140625" style="1" customWidth="1"/>
    <col min="4131" max="4358" width="8.88671875" style="1"/>
    <col min="4359" max="4359" width="3" style="1" customWidth="1"/>
    <col min="4360" max="4360" width="31.6640625" style="1" customWidth="1"/>
    <col min="4361" max="4361" width="6.6640625" style="1" customWidth="1"/>
    <col min="4362" max="4362" width="6.88671875" style="1" customWidth="1"/>
    <col min="4363" max="4363" width="6.109375" style="1" customWidth="1"/>
    <col min="4364" max="4368" width="7.88671875" style="1" customWidth="1"/>
    <col min="4369" max="4369" width="6.5546875" style="1" customWidth="1"/>
    <col min="4370" max="4370" width="6.44140625" style="1" customWidth="1"/>
    <col min="4371" max="4371" width="6" style="1" customWidth="1"/>
    <col min="4372" max="4372" width="5.6640625" style="1" customWidth="1"/>
    <col min="4373" max="4373" width="6.5546875" style="1" customWidth="1"/>
    <col min="4374" max="4375" width="6.33203125" style="1" customWidth="1"/>
    <col min="4376" max="4376" width="5.88671875" style="1" customWidth="1"/>
    <col min="4377" max="4378" width="6.44140625" style="1" customWidth="1"/>
    <col min="4379" max="4382" width="5.6640625" style="1" customWidth="1"/>
    <col min="4383" max="4383" width="6.33203125" style="1" customWidth="1"/>
    <col min="4384" max="4384" width="5.6640625" style="1" customWidth="1"/>
    <col min="4385" max="4385" width="7.33203125" style="1" customWidth="1"/>
    <col min="4386" max="4386" width="7.44140625" style="1" customWidth="1"/>
    <col min="4387" max="4614" width="8.88671875" style="1"/>
    <col min="4615" max="4615" width="3" style="1" customWidth="1"/>
    <col min="4616" max="4616" width="31.6640625" style="1" customWidth="1"/>
    <col min="4617" max="4617" width="6.6640625" style="1" customWidth="1"/>
    <col min="4618" max="4618" width="6.88671875" style="1" customWidth="1"/>
    <col min="4619" max="4619" width="6.109375" style="1" customWidth="1"/>
    <col min="4620" max="4624" width="7.88671875" style="1" customWidth="1"/>
    <col min="4625" max="4625" width="6.5546875" style="1" customWidth="1"/>
    <col min="4626" max="4626" width="6.44140625" style="1" customWidth="1"/>
    <col min="4627" max="4627" width="6" style="1" customWidth="1"/>
    <col min="4628" max="4628" width="5.6640625" style="1" customWidth="1"/>
    <col min="4629" max="4629" width="6.5546875" style="1" customWidth="1"/>
    <col min="4630" max="4631" width="6.33203125" style="1" customWidth="1"/>
    <col min="4632" max="4632" width="5.88671875" style="1" customWidth="1"/>
    <col min="4633" max="4634" width="6.44140625" style="1" customWidth="1"/>
    <col min="4635" max="4638" width="5.6640625" style="1" customWidth="1"/>
    <col min="4639" max="4639" width="6.33203125" style="1" customWidth="1"/>
    <col min="4640" max="4640" width="5.6640625" style="1" customWidth="1"/>
    <col min="4641" max="4641" width="7.33203125" style="1" customWidth="1"/>
    <col min="4642" max="4642" width="7.44140625" style="1" customWidth="1"/>
    <col min="4643" max="4870" width="8.88671875" style="1"/>
    <col min="4871" max="4871" width="3" style="1" customWidth="1"/>
    <col min="4872" max="4872" width="31.6640625" style="1" customWidth="1"/>
    <col min="4873" max="4873" width="6.6640625" style="1" customWidth="1"/>
    <col min="4874" max="4874" width="6.88671875" style="1" customWidth="1"/>
    <col min="4875" max="4875" width="6.109375" style="1" customWidth="1"/>
    <col min="4876" max="4880" width="7.88671875" style="1" customWidth="1"/>
    <col min="4881" max="4881" width="6.5546875" style="1" customWidth="1"/>
    <col min="4882" max="4882" width="6.44140625" style="1" customWidth="1"/>
    <col min="4883" max="4883" width="6" style="1" customWidth="1"/>
    <col min="4884" max="4884" width="5.6640625" style="1" customWidth="1"/>
    <col min="4885" max="4885" width="6.5546875" style="1" customWidth="1"/>
    <col min="4886" max="4887" width="6.33203125" style="1" customWidth="1"/>
    <col min="4888" max="4888" width="5.88671875" style="1" customWidth="1"/>
    <col min="4889" max="4890" width="6.44140625" style="1" customWidth="1"/>
    <col min="4891" max="4894" width="5.6640625" style="1" customWidth="1"/>
    <col min="4895" max="4895" width="6.33203125" style="1" customWidth="1"/>
    <col min="4896" max="4896" width="5.6640625" style="1" customWidth="1"/>
    <col min="4897" max="4897" width="7.33203125" style="1" customWidth="1"/>
    <col min="4898" max="4898" width="7.44140625" style="1" customWidth="1"/>
    <col min="4899" max="5126" width="8.88671875" style="1"/>
    <col min="5127" max="5127" width="3" style="1" customWidth="1"/>
    <col min="5128" max="5128" width="31.6640625" style="1" customWidth="1"/>
    <col min="5129" max="5129" width="6.6640625" style="1" customWidth="1"/>
    <col min="5130" max="5130" width="6.88671875" style="1" customWidth="1"/>
    <col min="5131" max="5131" width="6.109375" style="1" customWidth="1"/>
    <col min="5132" max="5136" width="7.88671875" style="1" customWidth="1"/>
    <col min="5137" max="5137" width="6.5546875" style="1" customWidth="1"/>
    <col min="5138" max="5138" width="6.44140625" style="1" customWidth="1"/>
    <col min="5139" max="5139" width="6" style="1" customWidth="1"/>
    <col min="5140" max="5140" width="5.6640625" style="1" customWidth="1"/>
    <col min="5141" max="5141" width="6.5546875" style="1" customWidth="1"/>
    <col min="5142" max="5143" width="6.33203125" style="1" customWidth="1"/>
    <col min="5144" max="5144" width="5.88671875" style="1" customWidth="1"/>
    <col min="5145" max="5146" width="6.44140625" style="1" customWidth="1"/>
    <col min="5147" max="5150" width="5.6640625" style="1" customWidth="1"/>
    <col min="5151" max="5151" width="6.33203125" style="1" customWidth="1"/>
    <col min="5152" max="5152" width="5.6640625" style="1" customWidth="1"/>
    <col min="5153" max="5153" width="7.33203125" style="1" customWidth="1"/>
    <col min="5154" max="5154" width="7.44140625" style="1" customWidth="1"/>
    <col min="5155" max="5382" width="8.88671875" style="1"/>
    <col min="5383" max="5383" width="3" style="1" customWidth="1"/>
    <col min="5384" max="5384" width="31.6640625" style="1" customWidth="1"/>
    <col min="5385" max="5385" width="6.6640625" style="1" customWidth="1"/>
    <col min="5386" max="5386" width="6.88671875" style="1" customWidth="1"/>
    <col min="5387" max="5387" width="6.109375" style="1" customWidth="1"/>
    <col min="5388" max="5392" width="7.88671875" style="1" customWidth="1"/>
    <col min="5393" max="5393" width="6.5546875" style="1" customWidth="1"/>
    <col min="5394" max="5394" width="6.44140625" style="1" customWidth="1"/>
    <col min="5395" max="5395" width="6" style="1" customWidth="1"/>
    <col min="5396" max="5396" width="5.6640625" style="1" customWidth="1"/>
    <col min="5397" max="5397" width="6.5546875" style="1" customWidth="1"/>
    <col min="5398" max="5399" width="6.33203125" style="1" customWidth="1"/>
    <col min="5400" max="5400" width="5.88671875" style="1" customWidth="1"/>
    <col min="5401" max="5402" width="6.44140625" style="1" customWidth="1"/>
    <col min="5403" max="5406" width="5.6640625" style="1" customWidth="1"/>
    <col min="5407" max="5407" width="6.33203125" style="1" customWidth="1"/>
    <col min="5408" max="5408" width="5.6640625" style="1" customWidth="1"/>
    <col min="5409" max="5409" width="7.33203125" style="1" customWidth="1"/>
    <col min="5410" max="5410" width="7.44140625" style="1" customWidth="1"/>
    <col min="5411" max="5638" width="8.88671875" style="1"/>
    <col min="5639" max="5639" width="3" style="1" customWidth="1"/>
    <col min="5640" max="5640" width="31.6640625" style="1" customWidth="1"/>
    <col min="5641" max="5641" width="6.6640625" style="1" customWidth="1"/>
    <col min="5642" max="5642" width="6.88671875" style="1" customWidth="1"/>
    <col min="5643" max="5643" width="6.109375" style="1" customWidth="1"/>
    <col min="5644" max="5648" width="7.88671875" style="1" customWidth="1"/>
    <col min="5649" max="5649" width="6.5546875" style="1" customWidth="1"/>
    <col min="5650" max="5650" width="6.44140625" style="1" customWidth="1"/>
    <col min="5651" max="5651" width="6" style="1" customWidth="1"/>
    <col min="5652" max="5652" width="5.6640625" style="1" customWidth="1"/>
    <col min="5653" max="5653" width="6.5546875" style="1" customWidth="1"/>
    <col min="5654" max="5655" width="6.33203125" style="1" customWidth="1"/>
    <col min="5656" max="5656" width="5.88671875" style="1" customWidth="1"/>
    <col min="5657" max="5658" width="6.44140625" style="1" customWidth="1"/>
    <col min="5659" max="5662" width="5.6640625" style="1" customWidth="1"/>
    <col min="5663" max="5663" width="6.33203125" style="1" customWidth="1"/>
    <col min="5664" max="5664" width="5.6640625" style="1" customWidth="1"/>
    <col min="5665" max="5665" width="7.33203125" style="1" customWidth="1"/>
    <col min="5666" max="5666" width="7.44140625" style="1" customWidth="1"/>
    <col min="5667" max="5894" width="8.88671875" style="1"/>
    <col min="5895" max="5895" width="3" style="1" customWidth="1"/>
    <col min="5896" max="5896" width="31.6640625" style="1" customWidth="1"/>
    <col min="5897" max="5897" width="6.6640625" style="1" customWidth="1"/>
    <col min="5898" max="5898" width="6.88671875" style="1" customWidth="1"/>
    <col min="5899" max="5899" width="6.109375" style="1" customWidth="1"/>
    <col min="5900" max="5904" width="7.88671875" style="1" customWidth="1"/>
    <col min="5905" max="5905" width="6.5546875" style="1" customWidth="1"/>
    <col min="5906" max="5906" width="6.44140625" style="1" customWidth="1"/>
    <col min="5907" max="5907" width="6" style="1" customWidth="1"/>
    <col min="5908" max="5908" width="5.6640625" style="1" customWidth="1"/>
    <col min="5909" max="5909" width="6.5546875" style="1" customWidth="1"/>
    <col min="5910" max="5911" width="6.33203125" style="1" customWidth="1"/>
    <col min="5912" max="5912" width="5.88671875" style="1" customWidth="1"/>
    <col min="5913" max="5914" width="6.44140625" style="1" customWidth="1"/>
    <col min="5915" max="5918" width="5.6640625" style="1" customWidth="1"/>
    <col min="5919" max="5919" width="6.33203125" style="1" customWidth="1"/>
    <col min="5920" max="5920" width="5.6640625" style="1" customWidth="1"/>
    <col min="5921" max="5921" width="7.33203125" style="1" customWidth="1"/>
    <col min="5922" max="5922" width="7.44140625" style="1" customWidth="1"/>
    <col min="5923" max="6150" width="8.88671875" style="1"/>
    <col min="6151" max="6151" width="3" style="1" customWidth="1"/>
    <col min="6152" max="6152" width="31.6640625" style="1" customWidth="1"/>
    <col min="6153" max="6153" width="6.6640625" style="1" customWidth="1"/>
    <col min="6154" max="6154" width="6.88671875" style="1" customWidth="1"/>
    <col min="6155" max="6155" width="6.109375" style="1" customWidth="1"/>
    <col min="6156" max="6160" width="7.88671875" style="1" customWidth="1"/>
    <col min="6161" max="6161" width="6.5546875" style="1" customWidth="1"/>
    <col min="6162" max="6162" width="6.44140625" style="1" customWidth="1"/>
    <col min="6163" max="6163" width="6" style="1" customWidth="1"/>
    <col min="6164" max="6164" width="5.6640625" style="1" customWidth="1"/>
    <col min="6165" max="6165" width="6.5546875" style="1" customWidth="1"/>
    <col min="6166" max="6167" width="6.33203125" style="1" customWidth="1"/>
    <col min="6168" max="6168" width="5.88671875" style="1" customWidth="1"/>
    <col min="6169" max="6170" width="6.44140625" style="1" customWidth="1"/>
    <col min="6171" max="6174" width="5.6640625" style="1" customWidth="1"/>
    <col min="6175" max="6175" width="6.33203125" style="1" customWidth="1"/>
    <col min="6176" max="6176" width="5.6640625" style="1" customWidth="1"/>
    <col min="6177" max="6177" width="7.33203125" style="1" customWidth="1"/>
    <col min="6178" max="6178" width="7.44140625" style="1" customWidth="1"/>
    <col min="6179" max="6406" width="8.88671875" style="1"/>
    <col min="6407" max="6407" width="3" style="1" customWidth="1"/>
    <col min="6408" max="6408" width="31.6640625" style="1" customWidth="1"/>
    <col min="6409" max="6409" width="6.6640625" style="1" customWidth="1"/>
    <col min="6410" max="6410" width="6.88671875" style="1" customWidth="1"/>
    <col min="6411" max="6411" width="6.109375" style="1" customWidth="1"/>
    <col min="6412" max="6416" width="7.88671875" style="1" customWidth="1"/>
    <col min="6417" max="6417" width="6.5546875" style="1" customWidth="1"/>
    <col min="6418" max="6418" width="6.44140625" style="1" customWidth="1"/>
    <col min="6419" max="6419" width="6" style="1" customWidth="1"/>
    <col min="6420" max="6420" width="5.6640625" style="1" customWidth="1"/>
    <col min="6421" max="6421" width="6.5546875" style="1" customWidth="1"/>
    <col min="6422" max="6423" width="6.33203125" style="1" customWidth="1"/>
    <col min="6424" max="6424" width="5.88671875" style="1" customWidth="1"/>
    <col min="6425" max="6426" width="6.44140625" style="1" customWidth="1"/>
    <col min="6427" max="6430" width="5.6640625" style="1" customWidth="1"/>
    <col min="6431" max="6431" width="6.33203125" style="1" customWidth="1"/>
    <col min="6432" max="6432" width="5.6640625" style="1" customWidth="1"/>
    <col min="6433" max="6433" width="7.33203125" style="1" customWidth="1"/>
    <col min="6434" max="6434" width="7.44140625" style="1" customWidth="1"/>
    <col min="6435" max="6662" width="8.88671875" style="1"/>
    <col min="6663" max="6663" width="3" style="1" customWidth="1"/>
    <col min="6664" max="6664" width="31.6640625" style="1" customWidth="1"/>
    <col min="6665" max="6665" width="6.6640625" style="1" customWidth="1"/>
    <col min="6666" max="6666" width="6.88671875" style="1" customWidth="1"/>
    <col min="6667" max="6667" width="6.109375" style="1" customWidth="1"/>
    <col min="6668" max="6672" width="7.88671875" style="1" customWidth="1"/>
    <col min="6673" max="6673" width="6.5546875" style="1" customWidth="1"/>
    <col min="6674" max="6674" width="6.44140625" style="1" customWidth="1"/>
    <col min="6675" max="6675" width="6" style="1" customWidth="1"/>
    <col min="6676" max="6676" width="5.6640625" style="1" customWidth="1"/>
    <col min="6677" max="6677" width="6.5546875" style="1" customWidth="1"/>
    <col min="6678" max="6679" width="6.33203125" style="1" customWidth="1"/>
    <col min="6680" max="6680" width="5.88671875" style="1" customWidth="1"/>
    <col min="6681" max="6682" width="6.44140625" style="1" customWidth="1"/>
    <col min="6683" max="6686" width="5.6640625" style="1" customWidth="1"/>
    <col min="6687" max="6687" width="6.33203125" style="1" customWidth="1"/>
    <col min="6688" max="6688" width="5.6640625" style="1" customWidth="1"/>
    <col min="6689" max="6689" width="7.33203125" style="1" customWidth="1"/>
    <col min="6690" max="6690" width="7.44140625" style="1" customWidth="1"/>
    <col min="6691" max="6918" width="8.88671875" style="1"/>
    <col min="6919" max="6919" width="3" style="1" customWidth="1"/>
    <col min="6920" max="6920" width="31.6640625" style="1" customWidth="1"/>
    <col min="6921" max="6921" width="6.6640625" style="1" customWidth="1"/>
    <col min="6922" max="6922" width="6.88671875" style="1" customWidth="1"/>
    <col min="6923" max="6923" width="6.109375" style="1" customWidth="1"/>
    <col min="6924" max="6928" width="7.88671875" style="1" customWidth="1"/>
    <col min="6929" max="6929" width="6.5546875" style="1" customWidth="1"/>
    <col min="6930" max="6930" width="6.44140625" style="1" customWidth="1"/>
    <col min="6931" max="6931" width="6" style="1" customWidth="1"/>
    <col min="6932" max="6932" width="5.6640625" style="1" customWidth="1"/>
    <col min="6933" max="6933" width="6.5546875" style="1" customWidth="1"/>
    <col min="6934" max="6935" width="6.33203125" style="1" customWidth="1"/>
    <col min="6936" max="6936" width="5.88671875" style="1" customWidth="1"/>
    <col min="6937" max="6938" width="6.44140625" style="1" customWidth="1"/>
    <col min="6939" max="6942" width="5.6640625" style="1" customWidth="1"/>
    <col min="6943" max="6943" width="6.33203125" style="1" customWidth="1"/>
    <col min="6944" max="6944" width="5.6640625" style="1" customWidth="1"/>
    <col min="6945" max="6945" width="7.33203125" style="1" customWidth="1"/>
    <col min="6946" max="6946" width="7.44140625" style="1" customWidth="1"/>
    <col min="6947" max="7174" width="8.88671875" style="1"/>
    <col min="7175" max="7175" width="3" style="1" customWidth="1"/>
    <col min="7176" max="7176" width="31.6640625" style="1" customWidth="1"/>
    <col min="7177" max="7177" width="6.6640625" style="1" customWidth="1"/>
    <col min="7178" max="7178" width="6.88671875" style="1" customWidth="1"/>
    <col min="7179" max="7179" width="6.109375" style="1" customWidth="1"/>
    <col min="7180" max="7184" width="7.88671875" style="1" customWidth="1"/>
    <col min="7185" max="7185" width="6.5546875" style="1" customWidth="1"/>
    <col min="7186" max="7186" width="6.44140625" style="1" customWidth="1"/>
    <col min="7187" max="7187" width="6" style="1" customWidth="1"/>
    <col min="7188" max="7188" width="5.6640625" style="1" customWidth="1"/>
    <col min="7189" max="7189" width="6.5546875" style="1" customWidth="1"/>
    <col min="7190" max="7191" width="6.33203125" style="1" customWidth="1"/>
    <col min="7192" max="7192" width="5.88671875" style="1" customWidth="1"/>
    <col min="7193" max="7194" width="6.44140625" style="1" customWidth="1"/>
    <col min="7195" max="7198" width="5.6640625" style="1" customWidth="1"/>
    <col min="7199" max="7199" width="6.33203125" style="1" customWidth="1"/>
    <col min="7200" max="7200" width="5.6640625" style="1" customWidth="1"/>
    <col min="7201" max="7201" width="7.33203125" style="1" customWidth="1"/>
    <col min="7202" max="7202" width="7.44140625" style="1" customWidth="1"/>
    <col min="7203" max="7430" width="8.88671875" style="1"/>
    <col min="7431" max="7431" width="3" style="1" customWidth="1"/>
    <col min="7432" max="7432" width="31.6640625" style="1" customWidth="1"/>
    <col min="7433" max="7433" width="6.6640625" style="1" customWidth="1"/>
    <col min="7434" max="7434" width="6.88671875" style="1" customWidth="1"/>
    <col min="7435" max="7435" width="6.109375" style="1" customWidth="1"/>
    <col min="7436" max="7440" width="7.88671875" style="1" customWidth="1"/>
    <col min="7441" max="7441" width="6.5546875" style="1" customWidth="1"/>
    <col min="7442" max="7442" width="6.44140625" style="1" customWidth="1"/>
    <col min="7443" max="7443" width="6" style="1" customWidth="1"/>
    <col min="7444" max="7444" width="5.6640625" style="1" customWidth="1"/>
    <col min="7445" max="7445" width="6.5546875" style="1" customWidth="1"/>
    <col min="7446" max="7447" width="6.33203125" style="1" customWidth="1"/>
    <col min="7448" max="7448" width="5.88671875" style="1" customWidth="1"/>
    <col min="7449" max="7450" width="6.44140625" style="1" customWidth="1"/>
    <col min="7451" max="7454" width="5.6640625" style="1" customWidth="1"/>
    <col min="7455" max="7455" width="6.33203125" style="1" customWidth="1"/>
    <col min="7456" max="7456" width="5.6640625" style="1" customWidth="1"/>
    <col min="7457" max="7457" width="7.33203125" style="1" customWidth="1"/>
    <col min="7458" max="7458" width="7.44140625" style="1" customWidth="1"/>
    <col min="7459" max="7686" width="8.88671875" style="1"/>
    <col min="7687" max="7687" width="3" style="1" customWidth="1"/>
    <col min="7688" max="7688" width="31.6640625" style="1" customWidth="1"/>
    <col min="7689" max="7689" width="6.6640625" style="1" customWidth="1"/>
    <col min="7690" max="7690" width="6.88671875" style="1" customWidth="1"/>
    <col min="7691" max="7691" width="6.109375" style="1" customWidth="1"/>
    <col min="7692" max="7696" width="7.88671875" style="1" customWidth="1"/>
    <col min="7697" max="7697" width="6.5546875" style="1" customWidth="1"/>
    <col min="7698" max="7698" width="6.44140625" style="1" customWidth="1"/>
    <col min="7699" max="7699" width="6" style="1" customWidth="1"/>
    <col min="7700" max="7700" width="5.6640625" style="1" customWidth="1"/>
    <col min="7701" max="7701" width="6.5546875" style="1" customWidth="1"/>
    <col min="7702" max="7703" width="6.33203125" style="1" customWidth="1"/>
    <col min="7704" max="7704" width="5.88671875" style="1" customWidth="1"/>
    <col min="7705" max="7706" width="6.44140625" style="1" customWidth="1"/>
    <col min="7707" max="7710" width="5.6640625" style="1" customWidth="1"/>
    <col min="7711" max="7711" width="6.33203125" style="1" customWidth="1"/>
    <col min="7712" max="7712" width="5.6640625" style="1" customWidth="1"/>
    <col min="7713" max="7713" width="7.33203125" style="1" customWidth="1"/>
    <col min="7714" max="7714" width="7.44140625" style="1" customWidth="1"/>
    <col min="7715" max="7942" width="8.88671875" style="1"/>
    <col min="7943" max="7943" width="3" style="1" customWidth="1"/>
    <col min="7944" max="7944" width="31.6640625" style="1" customWidth="1"/>
    <col min="7945" max="7945" width="6.6640625" style="1" customWidth="1"/>
    <col min="7946" max="7946" width="6.88671875" style="1" customWidth="1"/>
    <col min="7947" max="7947" width="6.109375" style="1" customWidth="1"/>
    <col min="7948" max="7952" width="7.88671875" style="1" customWidth="1"/>
    <col min="7953" max="7953" width="6.5546875" style="1" customWidth="1"/>
    <col min="7954" max="7954" width="6.44140625" style="1" customWidth="1"/>
    <col min="7955" max="7955" width="6" style="1" customWidth="1"/>
    <col min="7956" max="7956" width="5.6640625" style="1" customWidth="1"/>
    <col min="7957" max="7957" width="6.5546875" style="1" customWidth="1"/>
    <col min="7958" max="7959" width="6.33203125" style="1" customWidth="1"/>
    <col min="7960" max="7960" width="5.88671875" style="1" customWidth="1"/>
    <col min="7961" max="7962" width="6.44140625" style="1" customWidth="1"/>
    <col min="7963" max="7966" width="5.6640625" style="1" customWidth="1"/>
    <col min="7967" max="7967" width="6.33203125" style="1" customWidth="1"/>
    <col min="7968" max="7968" width="5.6640625" style="1" customWidth="1"/>
    <col min="7969" max="7969" width="7.33203125" style="1" customWidth="1"/>
    <col min="7970" max="7970" width="7.44140625" style="1" customWidth="1"/>
    <col min="7971" max="8198" width="8.88671875" style="1"/>
    <col min="8199" max="8199" width="3" style="1" customWidth="1"/>
    <col min="8200" max="8200" width="31.6640625" style="1" customWidth="1"/>
    <col min="8201" max="8201" width="6.6640625" style="1" customWidth="1"/>
    <col min="8202" max="8202" width="6.88671875" style="1" customWidth="1"/>
    <col min="8203" max="8203" width="6.109375" style="1" customWidth="1"/>
    <col min="8204" max="8208" width="7.88671875" style="1" customWidth="1"/>
    <col min="8209" max="8209" width="6.5546875" style="1" customWidth="1"/>
    <col min="8210" max="8210" width="6.44140625" style="1" customWidth="1"/>
    <col min="8211" max="8211" width="6" style="1" customWidth="1"/>
    <col min="8212" max="8212" width="5.6640625" style="1" customWidth="1"/>
    <col min="8213" max="8213" width="6.5546875" style="1" customWidth="1"/>
    <col min="8214" max="8215" width="6.33203125" style="1" customWidth="1"/>
    <col min="8216" max="8216" width="5.88671875" style="1" customWidth="1"/>
    <col min="8217" max="8218" width="6.44140625" style="1" customWidth="1"/>
    <col min="8219" max="8222" width="5.6640625" style="1" customWidth="1"/>
    <col min="8223" max="8223" width="6.33203125" style="1" customWidth="1"/>
    <col min="8224" max="8224" width="5.6640625" style="1" customWidth="1"/>
    <col min="8225" max="8225" width="7.33203125" style="1" customWidth="1"/>
    <col min="8226" max="8226" width="7.44140625" style="1" customWidth="1"/>
    <col min="8227" max="8454" width="8.88671875" style="1"/>
    <col min="8455" max="8455" width="3" style="1" customWidth="1"/>
    <col min="8456" max="8456" width="31.6640625" style="1" customWidth="1"/>
    <col min="8457" max="8457" width="6.6640625" style="1" customWidth="1"/>
    <col min="8458" max="8458" width="6.88671875" style="1" customWidth="1"/>
    <col min="8459" max="8459" width="6.109375" style="1" customWidth="1"/>
    <col min="8460" max="8464" width="7.88671875" style="1" customWidth="1"/>
    <col min="8465" max="8465" width="6.5546875" style="1" customWidth="1"/>
    <col min="8466" max="8466" width="6.44140625" style="1" customWidth="1"/>
    <col min="8467" max="8467" width="6" style="1" customWidth="1"/>
    <col min="8468" max="8468" width="5.6640625" style="1" customWidth="1"/>
    <col min="8469" max="8469" width="6.5546875" style="1" customWidth="1"/>
    <col min="8470" max="8471" width="6.33203125" style="1" customWidth="1"/>
    <col min="8472" max="8472" width="5.88671875" style="1" customWidth="1"/>
    <col min="8473" max="8474" width="6.44140625" style="1" customWidth="1"/>
    <col min="8475" max="8478" width="5.6640625" style="1" customWidth="1"/>
    <col min="8479" max="8479" width="6.33203125" style="1" customWidth="1"/>
    <col min="8480" max="8480" width="5.6640625" style="1" customWidth="1"/>
    <col min="8481" max="8481" width="7.33203125" style="1" customWidth="1"/>
    <col min="8482" max="8482" width="7.44140625" style="1" customWidth="1"/>
    <col min="8483" max="8710" width="8.88671875" style="1"/>
    <col min="8711" max="8711" width="3" style="1" customWidth="1"/>
    <col min="8712" max="8712" width="31.6640625" style="1" customWidth="1"/>
    <col min="8713" max="8713" width="6.6640625" style="1" customWidth="1"/>
    <col min="8714" max="8714" width="6.88671875" style="1" customWidth="1"/>
    <col min="8715" max="8715" width="6.109375" style="1" customWidth="1"/>
    <col min="8716" max="8720" width="7.88671875" style="1" customWidth="1"/>
    <col min="8721" max="8721" width="6.5546875" style="1" customWidth="1"/>
    <col min="8722" max="8722" width="6.44140625" style="1" customWidth="1"/>
    <col min="8723" max="8723" width="6" style="1" customWidth="1"/>
    <col min="8724" max="8724" width="5.6640625" style="1" customWidth="1"/>
    <col min="8725" max="8725" width="6.5546875" style="1" customWidth="1"/>
    <col min="8726" max="8727" width="6.33203125" style="1" customWidth="1"/>
    <col min="8728" max="8728" width="5.88671875" style="1" customWidth="1"/>
    <col min="8729" max="8730" width="6.44140625" style="1" customWidth="1"/>
    <col min="8731" max="8734" width="5.6640625" style="1" customWidth="1"/>
    <col min="8735" max="8735" width="6.33203125" style="1" customWidth="1"/>
    <col min="8736" max="8736" width="5.6640625" style="1" customWidth="1"/>
    <col min="8737" max="8737" width="7.33203125" style="1" customWidth="1"/>
    <col min="8738" max="8738" width="7.44140625" style="1" customWidth="1"/>
    <col min="8739" max="8966" width="8.88671875" style="1"/>
    <col min="8967" max="8967" width="3" style="1" customWidth="1"/>
    <col min="8968" max="8968" width="31.6640625" style="1" customWidth="1"/>
    <col min="8969" max="8969" width="6.6640625" style="1" customWidth="1"/>
    <col min="8970" max="8970" width="6.88671875" style="1" customWidth="1"/>
    <col min="8971" max="8971" width="6.109375" style="1" customWidth="1"/>
    <col min="8972" max="8976" width="7.88671875" style="1" customWidth="1"/>
    <col min="8977" max="8977" width="6.5546875" style="1" customWidth="1"/>
    <col min="8978" max="8978" width="6.44140625" style="1" customWidth="1"/>
    <col min="8979" max="8979" width="6" style="1" customWidth="1"/>
    <col min="8980" max="8980" width="5.6640625" style="1" customWidth="1"/>
    <col min="8981" max="8981" width="6.5546875" style="1" customWidth="1"/>
    <col min="8982" max="8983" width="6.33203125" style="1" customWidth="1"/>
    <col min="8984" max="8984" width="5.88671875" style="1" customWidth="1"/>
    <col min="8985" max="8986" width="6.44140625" style="1" customWidth="1"/>
    <col min="8987" max="8990" width="5.6640625" style="1" customWidth="1"/>
    <col min="8991" max="8991" width="6.33203125" style="1" customWidth="1"/>
    <col min="8992" max="8992" width="5.6640625" style="1" customWidth="1"/>
    <col min="8993" max="8993" width="7.33203125" style="1" customWidth="1"/>
    <col min="8994" max="8994" width="7.44140625" style="1" customWidth="1"/>
    <col min="8995" max="9222" width="8.88671875" style="1"/>
    <col min="9223" max="9223" width="3" style="1" customWidth="1"/>
    <col min="9224" max="9224" width="31.6640625" style="1" customWidth="1"/>
    <col min="9225" max="9225" width="6.6640625" style="1" customWidth="1"/>
    <col min="9226" max="9226" width="6.88671875" style="1" customWidth="1"/>
    <col min="9227" max="9227" width="6.109375" style="1" customWidth="1"/>
    <col min="9228" max="9232" width="7.88671875" style="1" customWidth="1"/>
    <col min="9233" max="9233" width="6.5546875" style="1" customWidth="1"/>
    <col min="9234" max="9234" width="6.44140625" style="1" customWidth="1"/>
    <col min="9235" max="9235" width="6" style="1" customWidth="1"/>
    <col min="9236" max="9236" width="5.6640625" style="1" customWidth="1"/>
    <col min="9237" max="9237" width="6.5546875" style="1" customWidth="1"/>
    <col min="9238" max="9239" width="6.33203125" style="1" customWidth="1"/>
    <col min="9240" max="9240" width="5.88671875" style="1" customWidth="1"/>
    <col min="9241" max="9242" width="6.44140625" style="1" customWidth="1"/>
    <col min="9243" max="9246" width="5.6640625" style="1" customWidth="1"/>
    <col min="9247" max="9247" width="6.33203125" style="1" customWidth="1"/>
    <col min="9248" max="9248" width="5.6640625" style="1" customWidth="1"/>
    <col min="9249" max="9249" width="7.33203125" style="1" customWidth="1"/>
    <col min="9250" max="9250" width="7.44140625" style="1" customWidth="1"/>
    <col min="9251" max="9478" width="8.88671875" style="1"/>
    <col min="9479" max="9479" width="3" style="1" customWidth="1"/>
    <col min="9480" max="9480" width="31.6640625" style="1" customWidth="1"/>
    <col min="9481" max="9481" width="6.6640625" style="1" customWidth="1"/>
    <col min="9482" max="9482" width="6.88671875" style="1" customWidth="1"/>
    <col min="9483" max="9483" width="6.109375" style="1" customWidth="1"/>
    <col min="9484" max="9488" width="7.88671875" style="1" customWidth="1"/>
    <col min="9489" max="9489" width="6.5546875" style="1" customWidth="1"/>
    <col min="9490" max="9490" width="6.44140625" style="1" customWidth="1"/>
    <col min="9491" max="9491" width="6" style="1" customWidth="1"/>
    <col min="9492" max="9492" width="5.6640625" style="1" customWidth="1"/>
    <col min="9493" max="9493" width="6.5546875" style="1" customWidth="1"/>
    <col min="9494" max="9495" width="6.33203125" style="1" customWidth="1"/>
    <col min="9496" max="9496" width="5.88671875" style="1" customWidth="1"/>
    <col min="9497" max="9498" width="6.44140625" style="1" customWidth="1"/>
    <col min="9499" max="9502" width="5.6640625" style="1" customWidth="1"/>
    <col min="9503" max="9503" width="6.33203125" style="1" customWidth="1"/>
    <col min="9504" max="9504" width="5.6640625" style="1" customWidth="1"/>
    <col min="9505" max="9505" width="7.33203125" style="1" customWidth="1"/>
    <col min="9506" max="9506" width="7.44140625" style="1" customWidth="1"/>
    <col min="9507" max="9734" width="8.88671875" style="1"/>
    <col min="9735" max="9735" width="3" style="1" customWidth="1"/>
    <col min="9736" max="9736" width="31.6640625" style="1" customWidth="1"/>
    <col min="9737" max="9737" width="6.6640625" style="1" customWidth="1"/>
    <col min="9738" max="9738" width="6.88671875" style="1" customWidth="1"/>
    <col min="9739" max="9739" width="6.109375" style="1" customWidth="1"/>
    <col min="9740" max="9744" width="7.88671875" style="1" customWidth="1"/>
    <col min="9745" max="9745" width="6.5546875" style="1" customWidth="1"/>
    <col min="9746" max="9746" width="6.44140625" style="1" customWidth="1"/>
    <col min="9747" max="9747" width="6" style="1" customWidth="1"/>
    <col min="9748" max="9748" width="5.6640625" style="1" customWidth="1"/>
    <col min="9749" max="9749" width="6.5546875" style="1" customWidth="1"/>
    <col min="9750" max="9751" width="6.33203125" style="1" customWidth="1"/>
    <col min="9752" max="9752" width="5.88671875" style="1" customWidth="1"/>
    <col min="9753" max="9754" width="6.44140625" style="1" customWidth="1"/>
    <col min="9755" max="9758" width="5.6640625" style="1" customWidth="1"/>
    <col min="9759" max="9759" width="6.33203125" style="1" customWidth="1"/>
    <col min="9760" max="9760" width="5.6640625" style="1" customWidth="1"/>
    <col min="9761" max="9761" width="7.33203125" style="1" customWidth="1"/>
    <col min="9762" max="9762" width="7.44140625" style="1" customWidth="1"/>
    <col min="9763" max="9990" width="8.88671875" style="1"/>
    <col min="9991" max="9991" width="3" style="1" customWidth="1"/>
    <col min="9992" max="9992" width="31.6640625" style="1" customWidth="1"/>
    <col min="9993" max="9993" width="6.6640625" style="1" customWidth="1"/>
    <col min="9994" max="9994" width="6.88671875" style="1" customWidth="1"/>
    <col min="9995" max="9995" width="6.109375" style="1" customWidth="1"/>
    <col min="9996" max="10000" width="7.88671875" style="1" customWidth="1"/>
    <col min="10001" max="10001" width="6.5546875" style="1" customWidth="1"/>
    <col min="10002" max="10002" width="6.44140625" style="1" customWidth="1"/>
    <col min="10003" max="10003" width="6" style="1" customWidth="1"/>
    <col min="10004" max="10004" width="5.6640625" style="1" customWidth="1"/>
    <col min="10005" max="10005" width="6.5546875" style="1" customWidth="1"/>
    <col min="10006" max="10007" width="6.33203125" style="1" customWidth="1"/>
    <col min="10008" max="10008" width="5.88671875" style="1" customWidth="1"/>
    <col min="10009" max="10010" width="6.44140625" style="1" customWidth="1"/>
    <col min="10011" max="10014" width="5.6640625" style="1" customWidth="1"/>
    <col min="10015" max="10015" width="6.33203125" style="1" customWidth="1"/>
    <col min="10016" max="10016" width="5.6640625" style="1" customWidth="1"/>
    <col min="10017" max="10017" width="7.33203125" style="1" customWidth="1"/>
    <col min="10018" max="10018" width="7.44140625" style="1" customWidth="1"/>
    <col min="10019" max="10246" width="8.88671875" style="1"/>
    <col min="10247" max="10247" width="3" style="1" customWidth="1"/>
    <col min="10248" max="10248" width="31.6640625" style="1" customWidth="1"/>
    <col min="10249" max="10249" width="6.6640625" style="1" customWidth="1"/>
    <col min="10250" max="10250" width="6.88671875" style="1" customWidth="1"/>
    <col min="10251" max="10251" width="6.109375" style="1" customWidth="1"/>
    <col min="10252" max="10256" width="7.88671875" style="1" customWidth="1"/>
    <col min="10257" max="10257" width="6.5546875" style="1" customWidth="1"/>
    <col min="10258" max="10258" width="6.44140625" style="1" customWidth="1"/>
    <col min="10259" max="10259" width="6" style="1" customWidth="1"/>
    <col min="10260" max="10260" width="5.6640625" style="1" customWidth="1"/>
    <col min="10261" max="10261" width="6.5546875" style="1" customWidth="1"/>
    <col min="10262" max="10263" width="6.33203125" style="1" customWidth="1"/>
    <col min="10264" max="10264" width="5.88671875" style="1" customWidth="1"/>
    <col min="10265" max="10266" width="6.44140625" style="1" customWidth="1"/>
    <col min="10267" max="10270" width="5.6640625" style="1" customWidth="1"/>
    <col min="10271" max="10271" width="6.33203125" style="1" customWidth="1"/>
    <col min="10272" max="10272" width="5.6640625" style="1" customWidth="1"/>
    <col min="10273" max="10273" width="7.33203125" style="1" customWidth="1"/>
    <col min="10274" max="10274" width="7.44140625" style="1" customWidth="1"/>
    <col min="10275" max="10502" width="8.88671875" style="1"/>
    <col min="10503" max="10503" width="3" style="1" customWidth="1"/>
    <col min="10504" max="10504" width="31.6640625" style="1" customWidth="1"/>
    <col min="10505" max="10505" width="6.6640625" style="1" customWidth="1"/>
    <col min="10506" max="10506" width="6.88671875" style="1" customWidth="1"/>
    <col min="10507" max="10507" width="6.109375" style="1" customWidth="1"/>
    <col min="10508" max="10512" width="7.88671875" style="1" customWidth="1"/>
    <col min="10513" max="10513" width="6.5546875" style="1" customWidth="1"/>
    <col min="10514" max="10514" width="6.44140625" style="1" customWidth="1"/>
    <col min="10515" max="10515" width="6" style="1" customWidth="1"/>
    <col min="10516" max="10516" width="5.6640625" style="1" customWidth="1"/>
    <col min="10517" max="10517" width="6.5546875" style="1" customWidth="1"/>
    <col min="10518" max="10519" width="6.33203125" style="1" customWidth="1"/>
    <col min="10520" max="10520" width="5.88671875" style="1" customWidth="1"/>
    <col min="10521" max="10522" width="6.44140625" style="1" customWidth="1"/>
    <col min="10523" max="10526" width="5.6640625" style="1" customWidth="1"/>
    <col min="10527" max="10527" width="6.33203125" style="1" customWidth="1"/>
    <col min="10528" max="10528" width="5.6640625" style="1" customWidth="1"/>
    <col min="10529" max="10529" width="7.33203125" style="1" customWidth="1"/>
    <col min="10530" max="10530" width="7.44140625" style="1" customWidth="1"/>
    <col min="10531" max="10758" width="8.88671875" style="1"/>
    <col min="10759" max="10759" width="3" style="1" customWidth="1"/>
    <col min="10760" max="10760" width="31.6640625" style="1" customWidth="1"/>
    <col min="10761" max="10761" width="6.6640625" style="1" customWidth="1"/>
    <col min="10762" max="10762" width="6.88671875" style="1" customWidth="1"/>
    <col min="10763" max="10763" width="6.109375" style="1" customWidth="1"/>
    <col min="10764" max="10768" width="7.88671875" style="1" customWidth="1"/>
    <col min="10769" max="10769" width="6.5546875" style="1" customWidth="1"/>
    <col min="10770" max="10770" width="6.44140625" style="1" customWidth="1"/>
    <col min="10771" max="10771" width="6" style="1" customWidth="1"/>
    <col min="10772" max="10772" width="5.6640625" style="1" customWidth="1"/>
    <col min="10773" max="10773" width="6.5546875" style="1" customWidth="1"/>
    <col min="10774" max="10775" width="6.33203125" style="1" customWidth="1"/>
    <col min="10776" max="10776" width="5.88671875" style="1" customWidth="1"/>
    <col min="10777" max="10778" width="6.44140625" style="1" customWidth="1"/>
    <col min="10779" max="10782" width="5.6640625" style="1" customWidth="1"/>
    <col min="10783" max="10783" width="6.33203125" style="1" customWidth="1"/>
    <col min="10784" max="10784" width="5.6640625" style="1" customWidth="1"/>
    <col min="10785" max="10785" width="7.33203125" style="1" customWidth="1"/>
    <col min="10786" max="10786" width="7.44140625" style="1" customWidth="1"/>
    <col min="10787" max="11014" width="8.88671875" style="1"/>
    <col min="11015" max="11015" width="3" style="1" customWidth="1"/>
    <col min="11016" max="11016" width="31.6640625" style="1" customWidth="1"/>
    <col min="11017" max="11017" width="6.6640625" style="1" customWidth="1"/>
    <col min="11018" max="11018" width="6.88671875" style="1" customWidth="1"/>
    <col min="11019" max="11019" width="6.109375" style="1" customWidth="1"/>
    <col min="11020" max="11024" width="7.88671875" style="1" customWidth="1"/>
    <col min="11025" max="11025" width="6.5546875" style="1" customWidth="1"/>
    <col min="11026" max="11026" width="6.44140625" style="1" customWidth="1"/>
    <col min="11027" max="11027" width="6" style="1" customWidth="1"/>
    <col min="11028" max="11028" width="5.6640625" style="1" customWidth="1"/>
    <col min="11029" max="11029" width="6.5546875" style="1" customWidth="1"/>
    <col min="11030" max="11031" width="6.33203125" style="1" customWidth="1"/>
    <col min="11032" max="11032" width="5.88671875" style="1" customWidth="1"/>
    <col min="11033" max="11034" width="6.44140625" style="1" customWidth="1"/>
    <col min="11035" max="11038" width="5.6640625" style="1" customWidth="1"/>
    <col min="11039" max="11039" width="6.33203125" style="1" customWidth="1"/>
    <col min="11040" max="11040" width="5.6640625" style="1" customWidth="1"/>
    <col min="11041" max="11041" width="7.33203125" style="1" customWidth="1"/>
    <col min="11042" max="11042" width="7.44140625" style="1" customWidth="1"/>
    <col min="11043" max="11270" width="8.88671875" style="1"/>
    <col min="11271" max="11271" width="3" style="1" customWidth="1"/>
    <col min="11272" max="11272" width="31.6640625" style="1" customWidth="1"/>
    <col min="11273" max="11273" width="6.6640625" style="1" customWidth="1"/>
    <col min="11274" max="11274" width="6.88671875" style="1" customWidth="1"/>
    <col min="11275" max="11275" width="6.109375" style="1" customWidth="1"/>
    <col min="11276" max="11280" width="7.88671875" style="1" customWidth="1"/>
    <col min="11281" max="11281" width="6.5546875" style="1" customWidth="1"/>
    <col min="11282" max="11282" width="6.44140625" style="1" customWidth="1"/>
    <col min="11283" max="11283" width="6" style="1" customWidth="1"/>
    <col min="11284" max="11284" width="5.6640625" style="1" customWidth="1"/>
    <col min="11285" max="11285" width="6.5546875" style="1" customWidth="1"/>
    <col min="11286" max="11287" width="6.33203125" style="1" customWidth="1"/>
    <col min="11288" max="11288" width="5.88671875" style="1" customWidth="1"/>
    <col min="11289" max="11290" width="6.44140625" style="1" customWidth="1"/>
    <col min="11291" max="11294" width="5.6640625" style="1" customWidth="1"/>
    <col min="11295" max="11295" width="6.33203125" style="1" customWidth="1"/>
    <col min="11296" max="11296" width="5.6640625" style="1" customWidth="1"/>
    <col min="11297" max="11297" width="7.33203125" style="1" customWidth="1"/>
    <col min="11298" max="11298" width="7.44140625" style="1" customWidth="1"/>
    <col min="11299" max="11526" width="8.88671875" style="1"/>
    <col min="11527" max="11527" width="3" style="1" customWidth="1"/>
    <col min="11528" max="11528" width="31.6640625" style="1" customWidth="1"/>
    <col min="11529" max="11529" width="6.6640625" style="1" customWidth="1"/>
    <col min="11530" max="11530" width="6.88671875" style="1" customWidth="1"/>
    <col min="11531" max="11531" width="6.109375" style="1" customWidth="1"/>
    <col min="11532" max="11536" width="7.88671875" style="1" customWidth="1"/>
    <col min="11537" max="11537" width="6.5546875" style="1" customWidth="1"/>
    <col min="11538" max="11538" width="6.44140625" style="1" customWidth="1"/>
    <col min="11539" max="11539" width="6" style="1" customWidth="1"/>
    <col min="11540" max="11540" width="5.6640625" style="1" customWidth="1"/>
    <col min="11541" max="11541" width="6.5546875" style="1" customWidth="1"/>
    <col min="11542" max="11543" width="6.33203125" style="1" customWidth="1"/>
    <col min="11544" max="11544" width="5.88671875" style="1" customWidth="1"/>
    <col min="11545" max="11546" width="6.44140625" style="1" customWidth="1"/>
    <col min="11547" max="11550" width="5.6640625" style="1" customWidth="1"/>
    <col min="11551" max="11551" width="6.33203125" style="1" customWidth="1"/>
    <col min="11552" max="11552" width="5.6640625" style="1" customWidth="1"/>
    <col min="11553" max="11553" width="7.33203125" style="1" customWidth="1"/>
    <col min="11554" max="11554" width="7.44140625" style="1" customWidth="1"/>
    <col min="11555" max="11782" width="8.88671875" style="1"/>
    <col min="11783" max="11783" width="3" style="1" customWidth="1"/>
    <col min="11784" max="11784" width="31.6640625" style="1" customWidth="1"/>
    <col min="11785" max="11785" width="6.6640625" style="1" customWidth="1"/>
    <col min="11786" max="11786" width="6.88671875" style="1" customWidth="1"/>
    <col min="11787" max="11787" width="6.109375" style="1" customWidth="1"/>
    <col min="11788" max="11792" width="7.88671875" style="1" customWidth="1"/>
    <col min="11793" max="11793" width="6.5546875" style="1" customWidth="1"/>
    <col min="11794" max="11794" width="6.44140625" style="1" customWidth="1"/>
    <col min="11795" max="11795" width="6" style="1" customWidth="1"/>
    <col min="11796" max="11796" width="5.6640625" style="1" customWidth="1"/>
    <col min="11797" max="11797" width="6.5546875" style="1" customWidth="1"/>
    <col min="11798" max="11799" width="6.33203125" style="1" customWidth="1"/>
    <col min="11800" max="11800" width="5.88671875" style="1" customWidth="1"/>
    <col min="11801" max="11802" width="6.44140625" style="1" customWidth="1"/>
    <col min="11803" max="11806" width="5.6640625" style="1" customWidth="1"/>
    <col min="11807" max="11807" width="6.33203125" style="1" customWidth="1"/>
    <col min="11808" max="11808" width="5.6640625" style="1" customWidth="1"/>
    <col min="11809" max="11809" width="7.33203125" style="1" customWidth="1"/>
    <col min="11810" max="11810" width="7.44140625" style="1" customWidth="1"/>
    <col min="11811" max="12038" width="8.88671875" style="1"/>
    <col min="12039" max="12039" width="3" style="1" customWidth="1"/>
    <col min="12040" max="12040" width="31.6640625" style="1" customWidth="1"/>
    <col min="12041" max="12041" width="6.6640625" style="1" customWidth="1"/>
    <col min="12042" max="12042" width="6.88671875" style="1" customWidth="1"/>
    <col min="12043" max="12043" width="6.109375" style="1" customWidth="1"/>
    <col min="12044" max="12048" width="7.88671875" style="1" customWidth="1"/>
    <col min="12049" max="12049" width="6.5546875" style="1" customWidth="1"/>
    <col min="12050" max="12050" width="6.44140625" style="1" customWidth="1"/>
    <col min="12051" max="12051" width="6" style="1" customWidth="1"/>
    <col min="12052" max="12052" width="5.6640625" style="1" customWidth="1"/>
    <col min="12053" max="12053" width="6.5546875" style="1" customWidth="1"/>
    <col min="12054" max="12055" width="6.33203125" style="1" customWidth="1"/>
    <col min="12056" max="12056" width="5.88671875" style="1" customWidth="1"/>
    <col min="12057" max="12058" width="6.44140625" style="1" customWidth="1"/>
    <col min="12059" max="12062" width="5.6640625" style="1" customWidth="1"/>
    <col min="12063" max="12063" width="6.33203125" style="1" customWidth="1"/>
    <col min="12064" max="12064" width="5.6640625" style="1" customWidth="1"/>
    <col min="12065" max="12065" width="7.33203125" style="1" customWidth="1"/>
    <col min="12066" max="12066" width="7.44140625" style="1" customWidth="1"/>
    <col min="12067" max="12294" width="8.88671875" style="1"/>
    <col min="12295" max="12295" width="3" style="1" customWidth="1"/>
    <col min="12296" max="12296" width="31.6640625" style="1" customWidth="1"/>
    <col min="12297" max="12297" width="6.6640625" style="1" customWidth="1"/>
    <col min="12298" max="12298" width="6.88671875" style="1" customWidth="1"/>
    <col min="12299" max="12299" width="6.109375" style="1" customWidth="1"/>
    <col min="12300" max="12304" width="7.88671875" style="1" customWidth="1"/>
    <col min="12305" max="12305" width="6.5546875" style="1" customWidth="1"/>
    <col min="12306" max="12306" width="6.44140625" style="1" customWidth="1"/>
    <col min="12307" max="12307" width="6" style="1" customWidth="1"/>
    <col min="12308" max="12308" width="5.6640625" style="1" customWidth="1"/>
    <col min="12309" max="12309" width="6.5546875" style="1" customWidth="1"/>
    <col min="12310" max="12311" width="6.33203125" style="1" customWidth="1"/>
    <col min="12312" max="12312" width="5.88671875" style="1" customWidth="1"/>
    <col min="12313" max="12314" width="6.44140625" style="1" customWidth="1"/>
    <col min="12315" max="12318" width="5.6640625" style="1" customWidth="1"/>
    <col min="12319" max="12319" width="6.33203125" style="1" customWidth="1"/>
    <col min="12320" max="12320" width="5.6640625" style="1" customWidth="1"/>
    <col min="12321" max="12321" width="7.33203125" style="1" customWidth="1"/>
    <col min="12322" max="12322" width="7.44140625" style="1" customWidth="1"/>
    <col min="12323" max="12550" width="8.88671875" style="1"/>
    <col min="12551" max="12551" width="3" style="1" customWidth="1"/>
    <col min="12552" max="12552" width="31.6640625" style="1" customWidth="1"/>
    <col min="12553" max="12553" width="6.6640625" style="1" customWidth="1"/>
    <col min="12554" max="12554" width="6.88671875" style="1" customWidth="1"/>
    <col min="12555" max="12555" width="6.109375" style="1" customWidth="1"/>
    <col min="12556" max="12560" width="7.88671875" style="1" customWidth="1"/>
    <col min="12561" max="12561" width="6.5546875" style="1" customWidth="1"/>
    <col min="12562" max="12562" width="6.44140625" style="1" customWidth="1"/>
    <col min="12563" max="12563" width="6" style="1" customWidth="1"/>
    <col min="12564" max="12564" width="5.6640625" style="1" customWidth="1"/>
    <col min="12565" max="12565" width="6.5546875" style="1" customWidth="1"/>
    <col min="12566" max="12567" width="6.33203125" style="1" customWidth="1"/>
    <col min="12568" max="12568" width="5.88671875" style="1" customWidth="1"/>
    <col min="12569" max="12570" width="6.44140625" style="1" customWidth="1"/>
    <col min="12571" max="12574" width="5.6640625" style="1" customWidth="1"/>
    <col min="12575" max="12575" width="6.33203125" style="1" customWidth="1"/>
    <col min="12576" max="12576" width="5.6640625" style="1" customWidth="1"/>
    <col min="12577" max="12577" width="7.33203125" style="1" customWidth="1"/>
    <col min="12578" max="12578" width="7.44140625" style="1" customWidth="1"/>
    <col min="12579" max="12806" width="8.88671875" style="1"/>
    <col min="12807" max="12807" width="3" style="1" customWidth="1"/>
    <col min="12808" max="12808" width="31.6640625" style="1" customWidth="1"/>
    <col min="12809" max="12809" width="6.6640625" style="1" customWidth="1"/>
    <col min="12810" max="12810" width="6.88671875" style="1" customWidth="1"/>
    <col min="12811" max="12811" width="6.109375" style="1" customWidth="1"/>
    <col min="12812" max="12816" width="7.88671875" style="1" customWidth="1"/>
    <col min="12817" max="12817" width="6.5546875" style="1" customWidth="1"/>
    <col min="12818" max="12818" width="6.44140625" style="1" customWidth="1"/>
    <col min="12819" max="12819" width="6" style="1" customWidth="1"/>
    <col min="12820" max="12820" width="5.6640625" style="1" customWidth="1"/>
    <col min="12821" max="12821" width="6.5546875" style="1" customWidth="1"/>
    <col min="12822" max="12823" width="6.33203125" style="1" customWidth="1"/>
    <col min="12824" max="12824" width="5.88671875" style="1" customWidth="1"/>
    <col min="12825" max="12826" width="6.44140625" style="1" customWidth="1"/>
    <col min="12827" max="12830" width="5.6640625" style="1" customWidth="1"/>
    <col min="12831" max="12831" width="6.33203125" style="1" customWidth="1"/>
    <col min="12832" max="12832" width="5.6640625" style="1" customWidth="1"/>
    <col min="12833" max="12833" width="7.33203125" style="1" customWidth="1"/>
    <col min="12834" max="12834" width="7.44140625" style="1" customWidth="1"/>
    <col min="12835" max="13062" width="8.88671875" style="1"/>
    <col min="13063" max="13063" width="3" style="1" customWidth="1"/>
    <col min="13064" max="13064" width="31.6640625" style="1" customWidth="1"/>
    <col min="13065" max="13065" width="6.6640625" style="1" customWidth="1"/>
    <col min="13066" max="13066" width="6.88671875" style="1" customWidth="1"/>
    <col min="13067" max="13067" width="6.109375" style="1" customWidth="1"/>
    <col min="13068" max="13072" width="7.88671875" style="1" customWidth="1"/>
    <col min="13073" max="13073" width="6.5546875" style="1" customWidth="1"/>
    <col min="13074" max="13074" width="6.44140625" style="1" customWidth="1"/>
    <col min="13075" max="13075" width="6" style="1" customWidth="1"/>
    <col min="13076" max="13076" width="5.6640625" style="1" customWidth="1"/>
    <col min="13077" max="13077" width="6.5546875" style="1" customWidth="1"/>
    <col min="13078" max="13079" width="6.33203125" style="1" customWidth="1"/>
    <col min="13080" max="13080" width="5.88671875" style="1" customWidth="1"/>
    <col min="13081" max="13082" width="6.44140625" style="1" customWidth="1"/>
    <col min="13083" max="13086" width="5.6640625" style="1" customWidth="1"/>
    <col min="13087" max="13087" width="6.33203125" style="1" customWidth="1"/>
    <col min="13088" max="13088" width="5.6640625" style="1" customWidth="1"/>
    <col min="13089" max="13089" width="7.33203125" style="1" customWidth="1"/>
    <col min="13090" max="13090" width="7.44140625" style="1" customWidth="1"/>
    <col min="13091" max="13318" width="8.88671875" style="1"/>
    <col min="13319" max="13319" width="3" style="1" customWidth="1"/>
    <col min="13320" max="13320" width="31.6640625" style="1" customWidth="1"/>
    <col min="13321" max="13321" width="6.6640625" style="1" customWidth="1"/>
    <col min="13322" max="13322" width="6.88671875" style="1" customWidth="1"/>
    <col min="13323" max="13323" width="6.109375" style="1" customWidth="1"/>
    <col min="13324" max="13328" width="7.88671875" style="1" customWidth="1"/>
    <col min="13329" max="13329" width="6.5546875" style="1" customWidth="1"/>
    <col min="13330" max="13330" width="6.44140625" style="1" customWidth="1"/>
    <col min="13331" max="13331" width="6" style="1" customWidth="1"/>
    <col min="13332" max="13332" width="5.6640625" style="1" customWidth="1"/>
    <col min="13333" max="13333" width="6.5546875" style="1" customWidth="1"/>
    <col min="13334" max="13335" width="6.33203125" style="1" customWidth="1"/>
    <col min="13336" max="13336" width="5.88671875" style="1" customWidth="1"/>
    <col min="13337" max="13338" width="6.44140625" style="1" customWidth="1"/>
    <col min="13339" max="13342" width="5.6640625" style="1" customWidth="1"/>
    <col min="13343" max="13343" width="6.33203125" style="1" customWidth="1"/>
    <col min="13344" max="13344" width="5.6640625" style="1" customWidth="1"/>
    <col min="13345" max="13345" width="7.33203125" style="1" customWidth="1"/>
    <col min="13346" max="13346" width="7.44140625" style="1" customWidth="1"/>
    <col min="13347" max="13574" width="8.88671875" style="1"/>
    <col min="13575" max="13575" width="3" style="1" customWidth="1"/>
    <col min="13576" max="13576" width="31.6640625" style="1" customWidth="1"/>
    <col min="13577" max="13577" width="6.6640625" style="1" customWidth="1"/>
    <col min="13578" max="13578" width="6.88671875" style="1" customWidth="1"/>
    <col min="13579" max="13579" width="6.109375" style="1" customWidth="1"/>
    <col min="13580" max="13584" width="7.88671875" style="1" customWidth="1"/>
    <col min="13585" max="13585" width="6.5546875" style="1" customWidth="1"/>
    <col min="13586" max="13586" width="6.44140625" style="1" customWidth="1"/>
    <col min="13587" max="13587" width="6" style="1" customWidth="1"/>
    <col min="13588" max="13588" width="5.6640625" style="1" customWidth="1"/>
    <col min="13589" max="13589" width="6.5546875" style="1" customWidth="1"/>
    <col min="13590" max="13591" width="6.33203125" style="1" customWidth="1"/>
    <col min="13592" max="13592" width="5.88671875" style="1" customWidth="1"/>
    <col min="13593" max="13594" width="6.44140625" style="1" customWidth="1"/>
    <col min="13595" max="13598" width="5.6640625" style="1" customWidth="1"/>
    <col min="13599" max="13599" width="6.33203125" style="1" customWidth="1"/>
    <col min="13600" max="13600" width="5.6640625" style="1" customWidth="1"/>
    <col min="13601" max="13601" width="7.33203125" style="1" customWidth="1"/>
    <col min="13602" max="13602" width="7.44140625" style="1" customWidth="1"/>
    <col min="13603" max="13830" width="8.88671875" style="1"/>
    <col min="13831" max="13831" width="3" style="1" customWidth="1"/>
    <col min="13832" max="13832" width="31.6640625" style="1" customWidth="1"/>
    <col min="13833" max="13833" width="6.6640625" style="1" customWidth="1"/>
    <col min="13834" max="13834" width="6.88671875" style="1" customWidth="1"/>
    <col min="13835" max="13835" width="6.109375" style="1" customWidth="1"/>
    <col min="13836" max="13840" width="7.88671875" style="1" customWidth="1"/>
    <col min="13841" max="13841" width="6.5546875" style="1" customWidth="1"/>
    <col min="13842" max="13842" width="6.44140625" style="1" customWidth="1"/>
    <col min="13843" max="13843" width="6" style="1" customWidth="1"/>
    <col min="13844" max="13844" width="5.6640625" style="1" customWidth="1"/>
    <col min="13845" max="13845" width="6.5546875" style="1" customWidth="1"/>
    <col min="13846" max="13847" width="6.33203125" style="1" customWidth="1"/>
    <col min="13848" max="13848" width="5.88671875" style="1" customWidth="1"/>
    <col min="13849" max="13850" width="6.44140625" style="1" customWidth="1"/>
    <col min="13851" max="13854" width="5.6640625" style="1" customWidth="1"/>
    <col min="13855" max="13855" width="6.33203125" style="1" customWidth="1"/>
    <col min="13856" max="13856" width="5.6640625" style="1" customWidth="1"/>
    <col min="13857" max="13857" width="7.33203125" style="1" customWidth="1"/>
    <col min="13858" max="13858" width="7.44140625" style="1" customWidth="1"/>
    <col min="13859" max="14086" width="8.88671875" style="1"/>
    <col min="14087" max="14087" width="3" style="1" customWidth="1"/>
    <col min="14088" max="14088" width="31.6640625" style="1" customWidth="1"/>
    <col min="14089" max="14089" width="6.6640625" style="1" customWidth="1"/>
    <col min="14090" max="14090" width="6.88671875" style="1" customWidth="1"/>
    <col min="14091" max="14091" width="6.109375" style="1" customWidth="1"/>
    <col min="14092" max="14096" width="7.88671875" style="1" customWidth="1"/>
    <col min="14097" max="14097" width="6.5546875" style="1" customWidth="1"/>
    <col min="14098" max="14098" width="6.44140625" style="1" customWidth="1"/>
    <col min="14099" max="14099" width="6" style="1" customWidth="1"/>
    <col min="14100" max="14100" width="5.6640625" style="1" customWidth="1"/>
    <col min="14101" max="14101" width="6.5546875" style="1" customWidth="1"/>
    <col min="14102" max="14103" width="6.33203125" style="1" customWidth="1"/>
    <col min="14104" max="14104" width="5.88671875" style="1" customWidth="1"/>
    <col min="14105" max="14106" width="6.44140625" style="1" customWidth="1"/>
    <col min="14107" max="14110" width="5.6640625" style="1" customWidth="1"/>
    <col min="14111" max="14111" width="6.33203125" style="1" customWidth="1"/>
    <col min="14112" max="14112" width="5.6640625" style="1" customWidth="1"/>
    <col min="14113" max="14113" width="7.33203125" style="1" customWidth="1"/>
    <col min="14114" max="14114" width="7.44140625" style="1" customWidth="1"/>
    <col min="14115" max="14342" width="8.88671875" style="1"/>
    <col min="14343" max="14343" width="3" style="1" customWidth="1"/>
    <col min="14344" max="14344" width="31.6640625" style="1" customWidth="1"/>
    <col min="14345" max="14345" width="6.6640625" style="1" customWidth="1"/>
    <col min="14346" max="14346" width="6.88671875" style="1" customWidth="1"/>
    <col min="14347" max="14347" width="6.109375" style="1" customWidth="1"/>
    <col min="14348" max="14352" width="7.88671875" style="1" customWidth="1"/>
    <col min="14353" max="14353" width="6.5546875" style="1" customWidth="1"/>
    <col min="14354" max="14354" width="6.44140625" style="1" customWidth="1"/>
    <col min="14355" max="14355" width="6" style="1" customWidth="1"/>
    <col min="14356" max="14356" width="5.6640625" style="1" customWidth="1"/>
    <col min="14357" max="14357" width="6.5546875" style="1" customWidth="1"/>
    <col min="14358" max="14359" width="6.33203125" style="1" customWidth="1"/>
    <col min="14360" max="14360" width="5.88671875" style="1" customWidth="1"/>
    <col min="14361" max="14362" width="6.44140625" style="1" customWidth="1"/>
    <col min="14363" max="14366" width="5.6640625" style="1" customWidth="1"/>
    <col min="14367" max="14367" width="6.33203125" style="1" customWidth="1"/>
    <col min="14368" max="14368" width="5.6640625" style="1" customWidth="1"/>
    <col min="14369" max="14369" width="7.33203125" style="1" customWidth="1"/>
    <col min="14370" max="14370" width="7.44140625" style="1" customWidth="1"/>
    <col min="14371" max="14598" width="8.88671875" style="1"/>
    <col min="14599" max="14599" width="3" style="1" customWidth="1"/>
    <col min="14600" max="14600" width="31.6640625" style="1" customWidth="1"/>
    <col min="14601" max="14601" width="6.6640625" style="1" customWidth="1"/>
    <col min="14602" max="14602" width="6.88671875" style="1" customWidth="1"/>
    <col min="14603" max="14603" width="6.109375" style="1" customWidth="1"/>
    <col min="14604" max="14608" width="7.88671875" style="1" customWidth="1"/>
    <col min="14609" max="14609" width="6.5546875" style="1" customWidth="1"/>
    <col min="14610" max="14610" width="6.44140625" style="1" customWidth="1"/>
    <col min="14611" max="14611" width="6" style="1" customWidth="1"/>
    <col min="14612" max="14612" width="5.6640625" style="1" customWidth="1"/>
    <col min="14613" max="14613" width="6.5546875" style="1" customWidth="1"/>
    <col min="14614" max="14615" width="6.33203125" style="1" customWidth="1"/>
    <col min="14616" max="14616" width="5.88671875" style="1" customWidth="1"/>
    <col min="14617" max="14618" width="6.44140625" style="1" customWidth="1"/>
    <col min="14619" max="14622" width="5.6640625" style="1" customWidth="1"/>
    <col min="14623" max="14623" width="6.33203125" style="1" customWidth="1"/>
    <col min="14624" max="14624" width="5.6640625" style="1" customWidth="1"/>
    <col min="14625" max="14625" width="7.33203125" style="1" customWidth="1"/>
    <col min="14626" max="14626" width="7.44140625" style="1" customWidth="1"/>
    <col min="14627" max="14854" width="8.88671875" style="1"/>
    <col min="14855" max="14855" width="3" style="1" customWidth="1"/>
    <col min="14856" max="14856" width="31.6640625" style="1" customWidth="1"/>
    <col min="14857" max="14857" width="6.6640625" style="1" customWidth="1"/>
    <col min="14858" max="14858" width="6.88671875" style="1" customWidth="1"/>
    <col min="14859" max="14859" width="6.109375" style="1" customWidth="1"/>
    <col min="14860" max="14864" width="7.88671875" style="1" customWidth="1"/>
    <col min="14865" max="14865" width="6.5546875" style="1" customWidth="1"/>
    <col min="14866" max="14866" width="6.44140625" style="1" customWidth="1"/>
    <col min="14867" max="14867" width="6" style="1" customWidth="1"/>
    <col min="14868" max="14868" width="5.6640625" style="1" customWidth="1"/>
    <col min="14869" max="14869" width="6.5546875" style="1" customWidth="1"/>
    <col min="14870" max="14871" width="6.33203125" style="1" customWidth="1"/>
    <col min="14872" max="14872" width="5.88671875" style="1" customWidth="1"/>
    <col min="14873" max="14874" width="6.44140625" style="1" customWidth="1"/>
    <col min="14875" max="14878" width="5.6640625" style="1" customWidth="1"/>
    <col min="14879" max="14879" width="6.33203125" style="1" customWidth="1"/>
    <col min="14880" max="14880" width="5.6640625" style="1" customWidth="1"/>
    <col min="14881" max="14881" width="7.33203125" style="1" customWidth="1"/>
    <col min="14882" max="14882" width="7.44140625" style="1" customWidth="1"/>
    <col min="14883" max="15110" width="8.88671875" style="1"/>
    <col min="15111" max="15111" width="3" style="1" customWidth="1"/>
    <col min="15112" max="15112" width="31.6640625" style="1" customWidth="1"/>
    <col min="15113" max="15113" width="6.6640625" style="1" customWidth="1"/>
    <col min="15114" max="15114" width="6.88671875" style="1" customWidth="1"/>
    <col min="15115" max="15115" width="6.109375" style="1" customWidth="1"/>
    <col min="15116" max="15120" width="7.88671875" style="1" customWidth="1"/>
    <col min="15121" max="15121" width="6.5546875" style="1" customWidth="1"/>
    <col min="15122" max="15122" width="6.44140625" style="1" customWidth="1"/>
    <col min="15123" max="15123" width="6" style="1" customWidth="1"/>
    <col min="15124" max="15124" width="5.6640625" style="1" customWidth="1"/>
    <col min="15125" max="15125" width="6.5546875" style="1" customWidth="1"/>
    <col min="15126" max="15127" width="6.33203125" style="1" customWidth="1"/>
    <col min="15128" max="15128" width="5.88671875" style="1" customWidth="1"/>
    <col min="15129" max="15130" width="6.44140625" style="1" customWidth="1"/>
    <col min="15131" max="15134" width="5.6640625" style="1" customWidth="1"/>
    <col min="15135" max="15135" width="6.33203125" style="1" customWidth="1"/>
    <col min="15136" max="15136" width="5.6640625" style="1" customWidth="1"/>
    <col min="15137" max="15137" width="7.33203125" style="1" customWidth="1"/>
    <col min="15138" max="15138" width="7.44140625" style="1" customWidth="1"/>
    <col min="15139" max="15366" width="8.88671875" style="1"/>
    <col min="15367" max="15367" width="3" style="1" customWidth="1"/>
    <col min="15368" max="15368" width="31.6640625" style="1" customWidth="1"/>
    <col min="15369" max="15369" width="6.6640625" style="1" customWidth="1"/>
    <col min="15370" max="15370" width="6.88671875" style="1" customWidth="1"/>
    <col min="15371" max="15371" width="6.109375" style="1" customWidth="1"/>
    <col min="15372" max="15376" width="7.88671875" style="1" customWidth="1"/>
    <col min="15377" max="15377" width="6.5546875" style="1" customWidth="1"/>
    <col min="15378" max="15378" width="6.44140625" style="1" customWidth="1"/>
    <col min="15379" max="15379" width="6" style="1" customWidth="1"/>
    <col min="15380" max="15380" width="5.6640625" style="1" customWidth="1"/>
    <col min="15381" max="15381" width="6.5546875" style="1" customWidth="1"/>
    <col min="15382" max="15383" width="6.33203125" style="1" customWidth="1"/>
    <col min="15384" max="15384" width="5.88671875" style="1" customWidth="1"/>
    <col min="15385" max="15386" width="6.44140625" style="1" customWidth="1"/>
    <col min="15387" max="15390" width="5.6640625" style="1" customWidth="1"/>
    <col min="15391" max="15391" width="6.33203125" style="1" customWidth="1"/>
    <col min="15392" max="15392" width="5.6640625" style="1" customWidth="1"/>
    <col min="15393" max="15393" width="7.33203125" style="1" customWidth="1"/>
    <col min="15394" max="15394" width="7.44140625" style="1" customWidth="1"/>
    <col min="15395" max="15622" width="8.88671875" style="1"/>
    <col min="15623" max="15623" width="3" style="1" customWidth="1"/>
    <col min="15624" max="15624" width="31.6640625" style="1" customWidth="1"/>
    <col min="15625" max="15625" width="6.6640625" style="1" customWidth="1"/>
    <col min="15626" max="15626" width="6.88671875" style="1" customWidth="1"/>
    <col min="15627" max="15627" width="6.109375" style="1" customWidth="1"/>
    <col min="15628" max="15632" width="7.88671875" style="1" customWidth="1"/>
    <col min="15633" max="15633" width="6.5546875" style="1" customWidth="1"/>
    <col min="15634" max="15634" width="6.44140625" style="1" customWidth="1"/>
    <col min="15635" max="15635" width="6" style="1" customWidth="1"/>
    <col min="15636" max="15636" width="5.6640625" style="1" customWidth="1"/>
    <col min="15637" max="15637" width="6.5546875" style="1" customWidth="1"/>
    <col min="15638" max="15639" width="6.33203125" style="1" customWidth="1"/>
    <col min="15640" max="15640" width="5.88671875" style="1" customWidth="1"/>
    <col min="15641" max="15642" width="6.44140625" style="1" customWidth="1"/>
    <col min="15643" max="15646" width="5.6640625" style="1" customWidth="1"/>
    <col min="15647" max="15647" width="6.33203125" style="1" customWidth="1"/>
    <col min="15648" max="15648" width="5.6640625" style="1" customWidth="1"/>
    <col min="15649" max="15649" width="7.33203125" style="1" customWidth="1"/>
    <col min="15650" max="15650" width="7.44140625" style="1" customWidth="1"/>
    <col min="15651" max="15878" width="8.88671875" style="1"/>
    <col min="15879" max="15879" width="3" style="1" customWidth="1"/>
    <col min="15880" max="15880" width="31.6640625" style="1" customWidth="1"/>
    <col min="15881" max="15881" width="6.6640625" style="1" customWidth="1"/>
    <col min="15882" max="15882" width="6.88671875" style="1" customWidth="1"/>
    <col min="15883" max="15883" width="6.109375" style="1" customWidth="1"/>
    <col min="15884" max="15888" width="7.88671875" style="1" customWidth="1"/>
    <col min="15889" max="15889" width="6.5546875" style="1" customWidth="1"/>
    <col min="15890" max="15890" width="6.44140625" style="1" customWidth="1"/>
    <col min="15891" max="15891" width="6" style="1" customWidth="1"/>
    <col min="15892" max="15892" width="5.6640625" style="1" customWidth="1"/>
    <col min="15893" max="15893" width="6.5546875" style="1" customWidth="1"/>
    <col min="15894" max="15895" width="6.33203125" style="1" customWidth="1"/>
    <col min="15896" max="15896" width="5.88671875" style="1" customWidth="1"/>
    <col min="15897" max="15898" width="6.44140625" style="1" customWidth="1"/>
    <col min="15899" max="15902" width="5.6640625" style="1" customWidth="1"/>
    <col min="15903" max="15903" width="6.33203125" style="1" customWidth="1"/>
    <col min="15904" max="15904" width="5.6640625" style="1" customWidth="1"/>
    <col min="15905" max="15905" width="7.33203125" style="1" customWidth="1"/>
    <col min="15906" max="15906" width="7.44140625" style="1" customWidth="1"/>
    <col min="15907" max="16134" width="8.88671875" style="1"/>
    <col min="16135" max="16135" width="3" style="1" customWidth="1"/>
    <col min="16136" max="16136" width="31.6640625" style="1" customWidth="1"/>
    <col min="16137" max="16137" width="6.6640625" style="1" customWidth="1"/>
    <col min="16138" max="16138" width="6.88671875" style="1" customWidth="1"/>
    <col min="16139" max="16139" width="6.109375" style="1" customWidth="1"/>
    <col min="16140" max="16144" width="7.88671875" style="1" customWidth="1"/>
    <col min="16145" max="16145" width="6.5546875" style="1" customWidth="1"/>
    <col min="16146" max="16146" width="6.44140625" style="1" customWidth="1"/>
    <col min="16147" max="16147" width="6" style="1" customWidth="1"/>
    <col min="16148" max="16148" width="5.6640625" style="1" customWidth="1"/>
    <col min="16149" max="16149" width="6.5546875" style="1" customWidth="1"/>
    <col min="16150" max="16151" width="6.33203125" style="1" customWidth="1"/>
    <col min="16152" max="16152" width="5.88671875" style="1" customWidth="1"/>
    <col min="16153" max="16154" width="6.44140625" style="1" customWidth="1"/>
    <col min="16155" max="16158" width="5.6640625" style="1" customWidth="1"/>
    <col min="16159" max="16159" width="6.33203125" style="1" customWidth="1"/>
    <col min="16160" max="16160" width="5.6640625" style="1" customWidth="1"/>
    <col min="16161" max="16161" width="7.33203125" style="1" customWidth="1"/>
    <col min="16162" max="16162" width="7.44140625" style="1" customWidth="1"/>
    <col min="16163" max="16384" width="8.88671875" style="1"/>
  </cols>
  <sheetData>
    <row r="1" spans="1:36" ht="12.75" customHeight="1" x14ac:dyDescent="0.25"/>
    <row r="2" spans="1:36" ht="12.75" customHeight="1" x14ac:dyDescent="0.25"/>
    <row r="3" spans="1:36" ht="19.2" customHeight="1" x14ac:dyDescent="0.25">
      <c r="A3" s="282" t="s">
        <v>96</v>
      </c>
      <c r="B3" s="282"/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282"/>
      <c r="O3" s="282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</row>
    <row r="4" spans="1:36" ht="21" customHeight="1" x14ac:dyDescent="0.3">
      <c r="A4" s="283"/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83"/>
      <c r="Q4" s="283"/>
      <c r="R4" s="283"/>
      <c r="S4" s="283"/>
      <c r="T4" s="283"/>
      <c r="U4" s="283"/>
      <c r="V4" s="283"/>
      <c r="W4" s="283"/>
      <c r="X4" s="283"/>
      <c r="Y4" s="283"/>
      <c r="Z4" s="283"/>
      <c r="AA4" s="283"/>
      <c r="AB4" s="283"/>
      <c r="AC4" s="283"/>
      <c r="AD4" s="283"/>
      <c r="AE4" s="283"/>
      <c r="AF4" s="283"/>
      <c r="AG4" s="283"/>
      <c r="AH4" s="283"/>
      <c r="AI4" s="283"/>
      <c r="AJ4" s="283"/>
    </row>
    <row r="5" spans="1:36" ht="12.75" customHeight="1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84"/>
      <c r="M5" s="284"/>
      <c r="N5" s="284"/>
      <c r="O5" s="284"/>
      <c r="P5" s="284"/>
      <c r="Q5" s="284"/>
      <c r="R5" s="285"/>
      <c r="S5" s="285"/>
      <c r="T5" s="285"/>
      <c r="U5" s="285"/>
      <c r="V5" s="285"/>
      <c r="W5" s="285"/>
      <c r="X5" s="285"/>
      <c r="AJ5" s="3" t="s">
        <v>0</v>
      </c>
    </row>
    <row r="6" spans="1:36" ht="46.95" customHeight="1" x14ac:dyDescent="0.25">
      <c r="A6" s="276" t="s">
        <v>1</v>
      </c>
      <c r="B6" s="279" t="s">
        <v>2</v>
      </c>
      <c r="C6" s="270" t="s">
        <v>3</v>
      </c>
      <c r="D6" s="271"/>
      <c r="E6" s="271"/>
      <c r="F6" s="271"/>
      <c r="G6" s="272"/>
      <c r="H6" s="270" t="s">
        <v>82</v>
      </c>
      <c r="I6" s="271"/>
      <c r="J6" s="271"/>
      <c r="K6" s="272"/>
      <c r="L6" s="270" t="s">
        <v>4</v>
      </c>
      <c r="M6" s="271"/>
      <c r="N6" s="272"/>
      <c r="O6" s="270" t="s">
        <v>83</v>
      </c>
      <c r="P6" s="271"/>
      <c r="Q6" s="272"/>
      <c r="R6" s="270" t="s">
        <v>5</v>
      </c>
      <c r="S6" s="271"/>
      <c r="T6" s="271"/>
      <c r="U6" s="270" t="s">
        <v>6</v>
      </c>
      <c r="V6" s="271"/>
      <c r="W6" s="271"/>
      <c r="X6" s="271"/>
      <c r="Y6" s="270" t="s">
        <v>7</v>
      </c>
      <c r="Z6" s="271"/>
      <c r="AA6" s="271"/>
      <c r="AB6" s="272"/>
      <c r="AC6" s="273" t="s">
        <v>8</v>
      </c>
      <c r="AD6" s="274"/>
      <c r="AE6" s="274"/>
      <c r="AF6" s="275"/>
      <c r="AG6" s="262" t="s">
        <v>9</v>
      </c>
      <c r="AH6" s="263"/>
      <c r="AI6" s="264"/>
      <c r="AJ6" s="265"/>
    </row>
    <row r="7" spans="1:36" ht="25.95" customHeight="1" x14ac:dyDescent="0.25">
      <c r="A7" s="277"/>
      <c r="B7" s="280"/>
      <c r="C7" s="266" t="s">
        <v>10</v>
      </c>
      <c r="D7" s="254" t="s">
        <v>11</v>
      </c>
      <c r="E7" s="254" t="s">
        <v>78</v>
      </c>
      <c r="F7" s="254" t="s">
        <v>13</v>
      </c>
      <c r="G7" s="268" t="s">
        <v>14</v>
      </c>
      <c r="H7" s="258" t="s">
        <v>10</v>
      </c>
      <c r="I7" s="246" t="s">
        <v>11</v>
      </c>
      <c r="J7" s="246" t="s">
        <v>12</v>
      </c>
      <c r="K7" s="248" t="s">
        <v>14</v>
      </c>
      <c r="L7" s="258" t="s">
        <v>10</v>
      </c>
      <c r="M7" s="246" t="s">
        <v>11</v>
      </c>
      <c r="N7" s="248" t="s">
        <v>14</v>
      </c>
      <c r="O7" s="258" t="s">
        <v>10</v>
      </c>
      <c r="P7" s="246" t="s">
        <v>11</v>
      </c>
      <c r="Q7" s="248" t="s">
        <v>14</v>
      </c>
      <c r="R7" s="258" t="s">
        <v>10</v>
      </c>
      <c r="S7" s="246" t="s">
        <v>13</v>
      </c>
      <c r="T7" s="260" t="s">
        <v>14</v>
      </c>
      <c r="U7" s="258" t="s">
        <v>10</v>
      </c>
      <c r="V7" s="246" t="s">
        <v>11</v>
      </c>
      <c r="W7" s="246" t="s">
        <v>12</v>
      </c>
      <c r="X7" s="256" t="s">
        <v>14</v>
      </c>
      <c r="Y7" s="258" t="s">
        <v>10</v>
      </c>
      <c r="Z7" s="246" t="s">
        <v>11</v>
      </c>
      <c r="AA7" s="246" t="s">
        <v>12</v>
      </c>
      <c r="AB7" s="248" t="s">
        <v>14</v>
      </c>
      <c r="AC7" s="258" t="s">
        <v>10</v>
      </c>
      <c r="AD7" s="246" t="s">
        <v>11</v>
      </c>
      <c r="AE7" s="246" t="s">
        <v>12</v>
      </c>
      <c r="AF7" s="248" t="s">
        <v>14</v>
      </c>
      <c r="AG7" s="250" t="s">
        <v>11</v>
      </c>
      <c r="AH7" s="252" t="s">
        <v>12</v>
      </c>
      <c r="AI7" s="254" t="s">
        <v>13</v>
      </c>
      <c r="AJ7" s="233" t="s">
        <v>14</v>
      </c>
    </row>
    <row r="8" spans="1:36" ht="57.75" customHeight="1" thickBot="1" x14ac:dyDescent="0.3">
      <c r="A8" s="278"/>
      <c r="B8" s="281"/>
      <c r="C8" s="267"/>
      <c r="D8" s="255"/>
      <c r="E8" s="255"/>
      <c r="F8" s="255"/>
      <c r="G8" s="269"/>
      <c r="H8" s="259"/>
      <c r="I8" s="247"/>
      <c r="J8" s="247"/>
      <c r="K8" s="249"/>
      <c r="L8" s="259"/>
      <c r="M8" s="247"/>
      <c r="N8" s="249"/>
      <c r="O8" s="259"/>
      <c r="P8" s="247"/>
      <c r="Q8" s="249"/>
      <c r="R8" s="259"/>
      <c r="S8" s="247"/>
      <c r="T8" s="261"/>
      <c r="U8" s="259"/>
      <c r="V8" s="247"/>
      <c r="W8" s="247"/>
      <c r="X8" s="257"/>
      <c r="Y8" s="259"/>
      <c r="Z8" s="247"/>
      <c r="AA8" s="247"/>
      <c r="AB8" s="249"/>
      <c r="AC8" s="259"/>
      <c r="AD8" s="247"/>
      <c r="AE8" s="247"/>
      <c r="AF8" s="249"/>
      <c r="AG8" s="251"/>
      <c r="AH8" s="253"/>
      <c r="AI8" s="255"/>
      <c r="AJ8" s="234"/>
    </row>
    <row r="9" spans="1:36" s="13" customFormat="1" ht="15.9" customHeight="1" thickTop="1" x14ac:dyDescent="0.25">
      <c r="A9" s="4" t="s">
        <v>15</v>
      </c>
      <c r="B9" s="5" t="s">
        <v>16</v>
      </c>
      <c r="C9" s="6" t="s">
        <v>17</v>
      </c>
      <c r="D9" s="165">
        <v>78233</v>
      </c>
      <c r="E9" s="166">
        <v>-2800</v>
      </c>
      <c r="F9" s="167">
        <v>242</v>
      </c>
      <c r="G9" s="10">
        <f t="shared" ref="G9:G28" si="0">D9+E9+F9</f>
        <v>75675</v>
      </c>
      <c r="H9" s="164" t="s">
        <v>18</v>
      </c>
      <c r="I9" s="171">
        <v>290</v>
      </c>
      <c r="J9" s="175"/>
      <c r="K9" s="162">
        <f>I9</f>
        <v>290</v>
      </c>
      <c r="L9" s="9" t="s">
        <v>19</v>
      </c>
      <c r="M9" s="167">
        <f>6557-500</f>
        <v>6057</v>
      </c>
      <c r="N9" s="8">
        <f>M9</f>
        <v>6057</v>
      </c>
      <c r="O9" s="9" t="s">
        <v>20</v>
      </c>
      <c r="P9" s="167">
        <v>5537</v>
      </c>
      <c r="Q9" s="8">
        <f>P9</f>
        <v>5537</v>
      </c>
      <c r="R9" s="9" t="s">
        <v>21</v>
      </c>
      <c r="S9" s="167">
        <v>107</v>
      </c>
      <c r="T9" s="11">
        <f>S9</f>
        <v>107</v>
      </c>
      <c r="U9" s="9" t="s">
        <v>84</v>
      </c>
      <c r="V9" s="167">
        <v>415</v>
      </c>
      <c r="W9" s="167"/>
      <c r="X9" s="10">
        <f t="shared" ref="X9:X15" si="1">V9+W9</f>
        <v>415</v>
      </c>
      <c r="Y9" s="12"/>
      <c r="Z9" s="7"/>
      <c r="AA9" s="7"/>
      <c r="AB9" s="8"/>
      <c r="AC9" s="6"/>
      <c r="AD9" s="7"/>
      <c r="AE9" s="7"/>
      <c r="AF9" s="8">
        <f>AD9+AE9</f>
        <v>0</v>
      </c>
      <c r="AG9" s="12">
        <f t="shared" ref="AG9:AG29" si="2">D9+E9+M9+P9+Z9+AD9+V9+I9</f>
        <v>87732</v>
      </c>
      <c r="AH9" s="7">
        <f t="shared" ref="AH9:AH28" si="3">W9+AA9+AE9</f>
        <v>0</v>
      </c>
      <c r="AI9" s="7">
        <f t="shared" ref="AI9:AI29" si="4">F9+S9</f>
        <v>349</v>
      </c>
      <c r="AJ9" s="8">
        <f>AG9+AH9+AI9</f>
        <v>88081</v>
      </c>
    </row>
    <row r="10" spans="1:36" ht="15.9" customHeight="1" x14ac:dyDescent="0.25">
      <c r="A10" s="14" t="s">
        <v>22</v>
      </c>
      <c r="B10" s="15" t="s">
        <v>72</v>
      </c>
      <c r="C10" s="16" t="s">
        <v>23</v>
      </c>
      <c r="D10" s="145">
        <f>68836+21694</f>
        <v>90530</v>
      </c>
      <c r="E10" s="168"/>
      <c r="F10" s="145">
        <f>15+227</f>
        <v>242</v>
      </c>
      <c r="G10" s="153">
        <f t="shared" si="0"/>
        <v>90772</v>
      </c>
      <c r="H10" s="18" t="s">
        <v>24</v>
      </c>
      <c r="I10" s="145">
        <f>18+272</f>
        <v>290</v>
      </c>
      <c r="J10" s="153"/>
      <c r="K10" s="20">
        <f>I10</f>
        <v>290</v>
      </c>
      <c r="L10" s="18" t="s">
        <v>25</v>
      </c>
      <c r="M10" s="145">
        <f>5847+1923-1000</f>
        <v>6770</v>
      </c>
      <c r="N10" s="20">
        <f t="shared" ref="N10:N28" si="5">M10</f>
        <v>6770</v>
      </c>
      <c r="O10" s="18" t="s">
        <v>26</v>
      </c>
      <c r="P10" s="145">
        <f>6140+1335</f>
        <v>7475</v>
      </c>
      <c r="Q10" s="20">
        <f t="shared" ref="Q10:Q29" si="6">P10</f>
        <v>7475</v>
      </c>
      <c r="R10" s="18" t="s">
        <v>27</v>
      </c>
      <c r="S10" s="145">
        <f>7+100</f>
        <v>107</v>
      </c>
      <c r="T10" s="21">
        <f t="shared" ref="T10:T28" si="7">S10</f>
        <v>107</v>
      </c>
      <c r="U10" s="18" t="s">
        <v>85</v>
      </c>
      <c r="V10" s="200"/>
      <c r="W10" s="145">
        <v>-5</v>
      </c>
      <c r="X10" s="185">
        <f t="shared" si="1"/>
        <v>-5</v>
      </c>
      <c r="Y10" s="22"/>
      <c r="Z10" s="17"/>
      <c r="AA10" s="17"/>
      <c r="AB10" s="20"/>
      <c r="AC10" s="16"/>
      <c r="AD10" s="17"/>
      <c r="AE10" s="17"/>
      <c r="AF10" s="20">
        <f>AD10+AE10</f>
        <v>0</v>
      </c>
      <c r="AG10" s="22">
        <f t="shared" si="2"/>
        <v>105065</v>
      </c>
      <c r="AH10" s="17">
        <f t="shared" si="3"/>
        <v>-5</v>
      </c>
      <c r="AI10" s="17">
        <f t="shared" si="4"/>
        <v>349</v>
      </c>
      <c r="AJ10" s="20">
        <f t="shared" ref="AJ10:AJ28" si="8">AG10+AH10+AI10</f>
        <v>105409</v>
      </c>
    </row>
    <row r="11" spans="1:36" s="13" customFormat="1" ht="15.9" customHeight="1" thickBot="1" x14ac:dyDescent="0.3">
      <c r="A11" s="23" t="s">
        <v>28</v>
      </c>
      <c r="B11" s="24" t="s">
        <v>73</v>
      </c>
      <c r="C11" s="25" t="s">
        <v>29</v>
      </c>
      <c r="D11" s="169">
        <f>12687-24538</f>
        <v>-11851</v>
      </c>
      <c r="E11" s="170"/>
      <c r="F11" s="169">
        <f>-181-242</f>
        <v>-423</v>
      </c>
      <c r="G11" s="29">
        <f t="shared" si="0"/>
        <v>-12274</v>
      </c>
      <c r="H11" s="28" t="s">
        <v>30</v>
      </c>
      <c r="I11" s="169">
        <f>-284-200</f>
        <v>-484</v>
      </c>
      <c r="J11" s="176">
        <v>-23</v>
      </c>
      <c r="K11" s="20">
        <f>I11+J11</f>
        <v>-507</v>
      </c>
      <c r="L11" s="28" t="s">
        <v>31</v>
      </c>
      <c r="M11" s="169">
        <f>2262-2442+4200</f>
        <v>4020</v>
      </c>
      <c r="N11" s="27">
        <f t="shared" si="5"/>
        <v>4020</v>
      </c>
      <c r="O11" s="28" t="s">
        <v>32</v>
      </c>
      <c r="P11" s="169">
        <f>2150-3333</f>
        <v>-1183</v>
      </c>
      <c r="Q11" s="27">
        <f t="shared" si="6"/>
        <v>-1183</v>
      </c>
      <c r="R11" s="28" t="s">
        <v>33</v>
      </c>
      <c r="S11" s="169">
        <f>-80-107</f>
        <v>-187</v>
      </c>
      <c r="T11" s="30">
        <f t="shared" si="7"/>
        <v>-187</v>
      </c>
      <c r="U11" s="28" t="s">
        <v>86</v>
      </c>
      <c r="V11" s="169">
        <v>-161</v>
      </c>
      <c r="W11" s="169"/>
      <c r="X11" s="29">
        <f t="shared" si="1"/>
        <v>-161</v>
      </c>
      <c r="Y11" s="31"/>
      <c r="Z11" s="26"/>
      <c r="AA11" s="26"/>
      <c r="AB11" s="27"/>
      <c r="AC11" s="25"/>
      <c r="AD11" s="26"/>
      <c r="AE11" s="26"/>
      <c r="AF11" s="27">
        <f>AD11+AE11</f>
        <v>0</v>
      </c>
      <c r="AG11" s="22">
        <f t="shared" si="2"/>
        <v>-9659</v>
      </c>
      <c r="AH11" s="32">
        <f>J11</f>
        <v>-23</v>
      </c>
      <c r="AI11" s="32">
        <f t="shared" si="4"/>
        <v>-610</v>
      </c>
      <c r="AJ11" s="33">
        <f>AG11+AH11+AI11</f>
        <v>-10292</v>
      </c>
    </row>
    <row r="12" spans="1:36" ht="15.9" customHeight="1" thickTop="1" thickBot="1" x14ac:dyDescent="0.3">
      <c r="A12" s="34"/>
      <c r="B12" s="35" t="s">
        <v>34</v>
      </c>
      <c r="C12" s="36"/>
      <c r="D12" s="37">
        <f>SUM(D9:D11)</f>
        <v>156912</v>
      </c>
      <c r="E12" s="37">
        <f>SUM(E9:E11)</f>
        <v>-2800</v>
      </c>
      <c r="F12" s="37">
        <f t="shared" ref="F12" si="9">SUM(F9:F11)</f>
        <v>61</v>
      </c>
      <c r="G12" s="38">
        <f t="shared" si="0"/>
        <v>154173</v>
      </c>
      <c r="H12" s="36"/>
      <c r="I12" s="142">
        <f>SUM(I9:I11)</f>
        <v>96</v>
      </c>
      <c r="J12" s="142">
        <f t="shared" ref="J12:K12" si="10">SUM(J9:J11)</f>
        <v>-23</v>
      </c>
      <c r="K12" s="142">
        <f t="shared" si="10"/>
        <v>73</v>
      </c>
      <c r="L12" s="36"/>
      <c r="M12" s="37">
        <f>M9+M10+M11</f>
        <v>16847</v>
      </c>
      <c r="N12" s="39">
        <f t="shared" si="5"/>
        <v>16847</v>
      </c>
      <c r="O12" s="36"/>
      <c r="P12" s="37">
        <f>SUM(P9:P11)</f>
        <v>11829</v>
      </c>
      <c r="Q12" s="39">
        <f t="shared" si="6"/>
        <v>11829</v>
      </c>
      <c r="R12" s="36"/>
      <c r="S12" s="37">
        <f>S11+S10+S9</f>
        <v>27</v>
      </c>
      <c r="T12" s="40">
        <f t="shared" si="7"/>
        <v>27</v>
      </c>
      <c r="U12" s="36"/>
      <c r="V12" s="37">
        <f>V11+V10+V9</f>
        <v>254</v>
      </c>
      <c r="W12" s="37">
        <f>W11+W10+W9</f>
        <v>-5</v>
      </c>
      <c r="X12" s="38">
        <f t="shared" si="1"/>
        <v>249</v>
      </c>
      <c r="Y12" s="41"/>
      <c r="Z12" s="37"/>
      <c r="AA12" s="37"/>
      <c r="AB12" s="39"/>
      <c r="AC12" s="36"/>
      <c r="AD12" s="37">
        <f>SUM(AD9:AD11)</f>
        <v>0</v>
      </c>
      <c r="AE12" s="37">
        <f>SUM(AE9:AE11)</f>
        <v>0</v>
      </c>
      <c r="AF12" s="39">
        <f>SUM(AF9:AF11)</f>
        <v>0</v>
      </c>
      <c r="AG12" s="12">
        <f t="shared" si="2"/>
        <v>183138</v>
      </c>
      <c r="AH12" s="37">
        <f>AH9+AH10+AH11</f>
        <v>-28</v>
      </c>
      <c r="AI12" s="38">
        <f t="shared" si="4"/>
        <v>88</v>
      </c>
      <c r="AJ12" s="39">
        <f t="shared" si="8"/>
        <v>183198</v>
      </c>
    </row>
    <row r="13" spans="1:36" ht="15.9" customHeight="1" thickTop="1" thickBot="1" x14ac:dyDescent="0.3">
      <c r="A13" s="14" t="s">
        <v>15</v>
      </c>
      <c r="B13" s="15" t="s">
        <v>74</v>
      </c>
      <c r="C13" s="16" t="s">
        <v>35</v>
      </c>
      <c r="D13" s="145">
        <v>70839</v>
      </c>
      <c r="E13" s="168">
        <v>-11200</v>
      </c>
      <c r="F13" s="145">
        <v>-242</v>
      </c>
      <c r="G13" s="19">
        <f t="shared" si="0"/>
        <v>59397</v>
      </c>
      <c r="H13" s="47" t="s">
        <v>36</v>
      </c>
      <c r="I13" s="172">
        <v>-290</v>
      </c>
      <c r="J13" s="186"/>
      <c r="K13" s="44">
        <f>I13</f>
        <v>-290</v>
      </c>
      <c r="L13" s="18" t="s">
        <v>37</v>
      </c>
      <c r="M13" s="145">
        <f>9335-4200</f>
        <v>5135</v>
      </c>
      <c r="N13" s="20">
        <f t="shared" si="5"/>
        <v>5135</v>
      </c>
      <c r="O13" s="18" t="s">
        <v>38</v>
      </c>
      <c r="P13" s="17">
        <v>7538</v>
      </c>
      <c r="Q13" s="20">
        <f t="shared" si="6"/>
        <v>7538</v>
      </c>
      <c r="R13" s="18" t="s">
        <v>39</v>
      </c>
      <c r="S13" s="145">
        <v>-107</v>
      </c>
      <c r="T13" s="21">
        <f t="shared" si="7"/>
        <v>-107</v>
      </c>
      <c r="U13" s="18" t="s">
        <v>87</v>
      </c>
      <c r="V13" s="200"/>
      <c r="W13" s="145"/>
      <c r="X13" s="185">
        <f t="shared" si="1"/>
        <v>0</v>
      </c>
      <c r="Y13" s="42"/>
      <c r="Z13" s="43"/>
      <c r="AA13" s="43"/>
      <c r="AB13" s="44"/>
      <c r="AC13" s="16"/>
      <c r="AD13" s="17"/>
      <c r="AE13" s="17"/>
      <c r="AF13" s="20">
        <f>AD13+AE13</f>
        <v>0</v>
      </c>
      <c r="AG13" s="12">
        <f t="shared" si="2"/>
        <v>72022</v>
      </c>
      <c r="AH13" s="17">
        <f t="shared" si="3"/>
        <v>0</v>
      </c>
      <c r="AI13" s="19">
        <f t="shared" si="4"/>
        <v>-349</v>
      </c>
      <c r="AJ13" s="162">
        <f t="shared" si="8"/>
        <v>71673</v>
      </c>
    </row>
    <row r="14" spans="1:36" ht="15.9" customHeight="1" thickTop="1" thickBot="1" x14ac:dyDescent="0.3">
      <c r="A14" s="45"/>
      <c r="B14" s="46" t="s">
        <v>40</v>
      </c>
      <c r="C14" s="47"/>
      <c r="D14" s="43">
        <f t="shared" ref="D14:F14" si="11">SUM(D13:D13)</f>
        <v>70839</v>
      </c>
      <c r="E14" s="43">
        <f t="shared" si="11"/>
        <v>-11200</v>
      </c>
      <c r="F14" s="43">
        <f t="shared" si="11"/>
        <v>-242</v>
      </c>
      <c r="G14" s="48">
        <f t="shared" si="0"/>
        <v>59397</v>
      </c>
      <c r="H14" s="42"/>
      <c r="I14" s="143">
        <f>I13</f>
        <v>-290</v>
      </c>
      <c r="J14" s="187"/>
      <c r="K14" s="154">
        <f>I14</f>
        <v>-290</v>
      </c>
      <c r="L14" s="47"/>
      <c r="M14" s="43">
        <f>M13</f>
        <v>5135</v>
      </c>
      <c r="N14" s="44">
        <f t="shared" si="5"/>
        <v>5135</v>
      </c>
      <c r="O14" s="47"/>
      <c r="P14" s="43">
        <f>SUM(P13:P13)</f>
        <v>7538</v>
      </c>
      <c r="Q14" s="44">
        <f t="shared" si="6"/>
        <v>7538</v>
      </c>
      <c r="R14" s="47"/>
      <c r="S14" s="43">
        <f>SUM(S13:S13)</f>
        <v>-107</v>
      </c>
      <c r="T14" s="49">
        <f t="shared" si="7"/>
        <v>-107</v>
      </c>
      <c r="U14" s="47"/>
      <c r="V14" s="43">
        <f>SUM(V13:V13)</f>
        <v>0</v>
      </c>
      <c r="W14" s="43">
        <f>SUM(W13:W13)</f>
        <v>0</v>
      </c>
      <c r="X14" s="48">
        <f t="shared" si="1"/>
        <v>0</v>
      </c>
      <c r="Y14" s="41"/>
      <c r="Z14" s="37"/>
      <c r="AA14" s="37"/>
      <c r="AB14" s="39"/>
      <c r="AC14" s="47"/>
      <c r="AD14" s="43">
        <f t="shared" ref="AD14:AF14" si="12">SUM(AD13:AD13)</f>
        <v>0</v>
      </c>
      <c r="AE14" s="43">
        <f t="shared" si="12"/>
        <v>0</v>
      </c>
      <c r="AF14" s="44">
        <f t="shared" si="12"/>
        <v>0</v>
      </c>
      <c r="AG14" s="42">
        <f t="shared" si="2"/>
        <v>72022</v>
      </c>
      <c r="AH14" s="43">
        <f t="shared" si="3"/>
        <v>0</v>
      </c>
      <c r="AI14" s="43">
        <f t="shared" si="4"/>
        <v>-349</v>
      </c>
      <c r="AJ14" s="44">
        <f t="shared" si="8"/>
        <v>71673</v>
      </c>
    </row>
    <row r="15" spans="1:36" ht="15.9" customHeight="1" thickTop="1" x14ac:dyDescent="0.25">
      <c r="A15" s="50" t="s">
        <v>15</v>
      </c>
      <c r="B15" s="15" t="s">
        <v>72</v>
      </c>
      <c r="C15" s="16" t="s">
        <v>41</v>
      </c>
      <c r="D15" s="145">
        <v>3964</v>
      </c>
      <c r="E15" s="168"/>
      <c r="F15" s="145"/>
      <c r="G15" s="19">
        <f t="shared" si="0"/>
        <v>3964</v>
      </c>
      <c r="H15" s="22"/>
      <c r="I15" s="17"/>
      <c r="J15" s="19"/>
      <c r="K15" s="20"/>
      <c r="L15" s="18"/>
      <c r="M15" s="17"/>
      <c r="N15" s="20">
        <f t="shared" si="5"/>
        <v>0</v>
      </c>
      <c r="O15" s="18"/>
      <c r="P15" s="17"/>
      <c r="Q15" s="20">
        <f t="shared" si="6"/>
        <v>0</v>
      </c>
      <c r="R15" s="51"/>
      <c r="S15" s="17"/>
      <c r="T15" s="127">
        <f t="shared" si="7"/>
        <v>0</v>
      </c>
      <c r="U15" s="51"/>
      <c r="V15" s="17"/>
      <c r="W15" s="17"/>
      <c r="X15" s="19">
        <f t="shared" si="1"/>
        <v>0</v>
      </c>
      <c r="Y15" s="22"/>
      <c r="Z15" s="17"/>
      <c r="AA15" s="17"/>
      <c r="AB15" s="20"/>
      <c r="AC15" s="16"/>
      <c r="AD15" s="17"/>
      <c r="AE15" s="17"/>
      <c r="AF15" s="20">
        <f t="shared" ref="AF15:AF18" si="13">AD15+AE15</f>
        <v>0</v>
      </c>
      <c r="AG15" s="163">
        <f t="shared" si="2"/>
        <v>3964</v>
      </c>
      <c r="AH15" s="17">
        <f t="shared" si="3"/>
        <v>0</v>
      </c>
      <c r="AI15" s="17">
        <f t="shared" si="4"/>
        <v>0</v>
      </c>
      <c r="AJ15" s="20">
        <f t="shared" si="8"/>
        <v>3964</v>
      </c>
    </row>
    <row r="16" spans="1:36" s="51" customFormat="1" ht="15.9" customHeight="1" x14ac:dyDescent="0.25">
      <c r="A16" s="52" t="s">
        <v>22</v>
      </c>
      <c r="B16" s="15" t="s">
        <v>75</v>
      </c>
      <c r="C16" s="16" t="s">
        <v>42</v>
      </c>
      <c r="D16" s="199">
        <v>-78</v>
      </c>
      <c r="E16" s="168"/>
      <c r="F16" s="145">
        <v>-45</v>
      </c>
      <c r="G16" s="185">
        <f t="shared" si="0"/>
        <v>-123</v>
      </c>
      <c r="H16" s="22"/>
      <c r="I16" s="17"/>
      <c r="J16" s="19"/>
      <c r="K16" s="20"/>
      <c r="L16" s="18"/>
      <c r="M16" s="17"/>
      <c r="N16" s="20">
        <f t="shared" si="5"/>
        <v>0</v>
      </c>
      <c r="O16" s="18"/>
      <c r="P16" s="17"/>
      <c r="Q16" s="20">
        <f t="shared" si="6"/>
        <v>0</v>
      </c>
      <c r="R16" s="18"/>
      <c r="S16" s="17"/>
      <c r="T16" s="127">
        <f t="shared" si="7"/>
        <v>0</v>
      </c>
      <c r="U16" s="126"/>
      <c r="V16" s="17"/>
      <c r="W16" s="17"/>
      <c r="X16" s="19"/>
      <c r="Y16" s="22"/>
      <c r="Z16" s="17"/>
      <c r="AA16" s="17"/>
      <c r="AB16" s="20"/>
      <c r="AC16" s="16"/>
      <c r="AD16" s="17"/>
      <c r="AE16" s="17"/>
      <c r="AF16" s="20"/>
      <c r="AG16" s="22">
        <f t="shared" si="2"/>
        <v>-78</v>
      </c>
      <c r="AH16" s="17">
        <f t="shared" si="3"/>
        <v>0</v>
      </c>
      <c r="AI16" s="17">
        <f t="shared" si="4"/>
        <v>-45</v>
      </c>
      <c r="AJ16" s="20">
        <f t="shared" si="8"/>
        <v>-123</v>
      </c>
    </row>
    <row r="17" spans="1:262" ht="15.9" customHeight="1" x14ac:dyDescent="0.25">
      <c r="A17" s="14" t="s">
        <v>28</v>
      </c>
      <c r="B17" s="15" t="s">
        <v>110</v>
      </c>
      <c r="C17" s="16" t="s">
        <v>43</v>
      </c>
      <c r="D17" s="145">
        <v>-2643</v>
      </c>
      <c r="E17" s="168"/>
      <c r="F17" s="145">
        <v>45</v>
      </c>
      <c r="G17" s="19">
        <f t="shared" si="0"/>
        <v>-2598</v>
      </c>
      <c r="H17" s="22"/>
      <c r="I17" s="17"/>
      <c r="J17" s="19"/>
      <c r="K17" s="20"/>
      <c r="L17" s="18"/>
      <c r="M17" s="17"/>
      <c r="N17" s="20">
        <f t="shared" si="5"/>
        <v>0</v>
      </c>
      <c r="O17" s="18"/>
      <c r="P17" s="17"/>
      <c r="Q17" s="20">
        <f t="shared" si="6"/>
        <v>0</v>
      </c>
      <c r="R17" s="18"/>
      <c r="S17" s="17"/>
      <c r="T17" s="21">
        <f t="shared" si="7"/>
        <v>0</v>
      </c>
      <c r="U17" s="18"/>
      <c r="V17" s="17"/>
      <c r="W17" s="17"/>
      <c r="X17" s="19">
        <f t="shared" ref="X17:X22" si="14">V17+W17</f>
        <v>0</v>
      </c>
      <c r="Y17" s="22"/>
      <c r="Z17" s="17"/>
      <c r="AA17" s="17"/>
      <c r="AB17" s="20"/>
      <c r="AC17" s="16"/>
      <c r="AD17" s="17"/>
      <c r="AE17" s="17"/>
      <c r="AF17" s="20">
        <f t="shared" si="13"/>
        <v>0</v>
      </c>
      <c r="AG17" s="22">
        <f t="shared" si="2"/>
        <v>-2643</v>
      </c>
      <c r="AH17" s="17">
        <f t="shared" si="3"/>
        <v>0</v>
      </c>
      <c r="AI17" s="17">
        <f t="shared" si="4"/>
        <v>45</v>
      </c>
      <c r="AJ17" s="20">
        <f t="shared" si="8"/>
        <v>-2598</v>
      </c>
    </row>
    <row r="18" spans="1:262" ht="15.9" customHeight="1" thickBot="1" x14ac:dyDescent="0.3">
      <c r="A18" s="23" t="s">
        <v>77</v>
      </c>
      <c r="B18" s="24" t="s">
        <v>111</v>
      </c>
      <c r="C18" s="25" t="s">
        <v>44</v>
      </c>
      <c r="D18" s="169">
        <v>1982</v>
      </c>
      <c r="E18" s="170"/>
      <c r="F18" s="169">
        <v>-30</v>
      </c>
      <c r="G18" s="29">
        <f t="shared" si="0"/>
        <v>1952</v>
      </c>
      <c r="H18" s="31"/>
      <c r="I18" s="26"/>
      <c r="J18" s="29"/>
      <c r="K18" s="27"/>
      <c r="L18" s="28"/>
      <c r="M18" s="26"/>
      <c r="N18" s="27">
        <f t="shared" si="5"/>
        <v>0</v>
      </c>
      <c r="O18" s="28"/>
      <c r="P18" s="26"/>
      <c r="Q18" s="27">
        <f t="shared" si="6"/>
        <v>0</v>
      </c>
      <c r="R18" s="28"/>
      <c r="S18" s="26"/>
      <c r="T18" s="30">
        <f t="shared" si="7"/>
        <v>0</v>
      </c>
      <c r="U18" s="28"/>
      <c r="V18" s="26"/>
      <c r="W18" s="26"/>
      <c r="X18" s="29">
        <f t="shared" si="14"/>
        <v>0</v>
      </c>
      <c r="Y18" s="31"/>
      <c r="Z18" s="26"/>
      <c r="AA18" s="26"/>
      <c r="AB18" s="27"/>
      <c r="AC18" s="25"/>
      <c r="AD18" s="26"/>
      <c r="AE18" s="26"/>
      <c r="AF18" s="27">
        <f t="shared" si="13"/>
        <v>0</v>
      </c>
      <c r="AG18" s="22">
        <f t="shared" si="2"/>
        <v>1982</v>
      </c>
      <c r="AH18" s="26">
        <f t="shared" si="3"/>
        <v>0</v>
      </c>
      <c r="AI18" s="26">
        <f t="shared" si="4"/>
        <v>-30</v>
      </c>
      <c r="AJ18" s="27">
        <f t="shared" si="8"/>
        <v>1952</v>
      </c>
    </row>
    <row r="19" spans="1:262" s="13" customFormat="1" ht="15.9" customHeight="1" thickTop="1" thickBot="1" x14ac:dyDescent="0.3">
      <c r="A19" s="53"/>
      <c r="B19" s="46" t="s">
        <v>45</v>
      </c>
      <c r="C19" s="47"/>
      <c r="D19" s="43">
        <f>SUM(D15:D18)</f>
        <v>3225</v>
      </c>
      <c r="E19" s="43">
        <f>SUM(E15:E18)</f>
        <v>0</v>
      </c>
      <c r="F19" s="43">
        <f>SUM(F15:F18)</f>
        <v>-30</v>
      </c>
      <c r="G19" s="48">
        <f t="shared" si="0"/>
        <v>3195</v>
      </c>
      <c r="H19" s="42"/>
      <c r="I19" s="143"/>
      <c r="J19" s="187"/>
      <c r="K19" s="154"/>
      <c r="L19" s="47"/>
      <c r="M19" s="43"/>
      <c r="N19" s="44">
        <f t="shared" si="5"/>
        <v>0</v>
      </c>
      <c r="O19" s="47"/>
      <c r="P19" s="43">
        <f>SUM(P15:P18)</f>
        <v>0</v>
      </c>
      <c r="Q19" s="44">
        <f t="shared" si="6"/>
        <v>0</v>
      </c>
      <c r="R19" s="47"/>
      <c r="S19" s="43">
        <f>SUM(S15:S18)</f>
        <v>0</v>
      </c>
      <c r="T19" s="49">
        <f t="shared" si="7"/>
        <v>0</v>
      </c>
      <c r="U19" s="47"/>
      <c r="V19" s="43">
        <f>SUM(V15:V18)</f>
        <v>0</v>
      </c>
      <c r="W19" s="43">
        <f>SUM(W15:W18)</f>
        <v>0</v>
      </c>
      <c r="X19" s="48">
        <f t="shared" si="14"/>
        <v>0</v>
      </c>
      <c r="Y19" s="41"/>
      <c r="Z19" s="37"/>
      <c r="AA19" s="37"/>
      <c r="AB19" s="39"/>
      <c r="AC19" s="47"/>
      <c r="AD19" s="43">
        <f>SUM(AD15:AD18)</f>
        <v>0</v>
      </c>
      <c r="AE19" s="43">
        <f>SUM(AE15:AE18)</f>
        <v>0</v>
      </c>
      <c r="AF19" s="44">
        <f>SUM(AF15:AF18)</f>
        <v>0</v>
      </c>
      <c r="AG19" s="12">
        <f t="shared" si="2"/>
        <v>3225</v>
      </c>
      <c r="AH19" s="43">
        <f t="shared" si="3"/>
        <v>0</v>
      </c>
      <c r="AI19" s="43">
        <f t="shared" si="4"/>
        <v>-30</v>
      </c>
      <c r="AJ19" s="44">
        <f t="shared" si="8"/>
        <v>3195</v>
      </c>
    </row>
    <row r="20" spans="1:262" s="13" customFormat="1" ht="15.9" customHeight="1" thickTop="1" x14ac:dyDescent="0.25">
      <c r="A20" s="54" t="s">
        <v>15</v>
      </c>
      <c r="B20" s="5" t="s">
        <v>110</v>
      </c>
      <c r="C20" s="6" t="s">
        <v>46</v>
      </c>
      <c r="D20" s="167">
        <v>23866</v>
      </c>
      <c r="E20" s="166">
        <v>-8700</v>
      </c>
      <c r="F20" s="167">
        <v>-166</v>
      </c>
      <c r="G20" s="10">
        <f t="shared" si="0"/>
        <v>15000</v>
      </c>
      <c r="H20" s="12"/>
      <c r="I20" s="7"/>
      <c r="J20" s="10"/>
      <c r="K20" s="8"/>
      <c r="L20" s="9" t="s">
        <v>47</v>
      </c>
      <c r="M20" s="167">
        <v>2041</v>
      </c>
      <c r="N20" s="8">
        <f t="shared" si="5"/>
        <v>2041</v>
      </c>
      <c r="O20" s="9" t="s">
        <v>48</v>
      </c>
      <c r="P20" s="167">
        <v>7249</v>
      </c>
      <c r="Q20" s="8">
        <f t="shared" si="6"/>
        <v>7249</v>
      </c>
      <c r="R20" s="9"/>
      <c r="S20" s="7"/>
      <c r="T20" s="11">
        <f t="shared" si="7"/>
        <v>0</v>
      </c>
      <c r="U20" s="9"/>
      <c r="V20" s="7"/>
      <c r="W20" s="7"/>
      <c r="X20" s="10">
        <f t="shared" si="14"/>
        <v>0</v>
      </c>
      <c r="Y20" s="12"/>
      <c r="Z20" s="7"/>
      <c r="AA20" s="7"/>
      <c r="AB20" s="8"/>
      <c r="AC20" s="6"/>
      <c r="AD20" s="7"/>
      <c r="AE20" s="7"/>
      <c r="AF20" s="8">
        <f>AD20+AE20</f>
        <v>0</v>
      </c>
      <c r="AG20" s="12">
        <f t="shared" si="2"/>
        <v>24456</v>
      </c>
      <c r="AH20" s="7">
        <f t="shared" si="3"/>
        <v>0</v>
      </c>
      <c r="AI20" s="7">
        <f t="shared" si="4"/>
        <v>-166</v>
      </c>
      <c r="AJ20" s="8">
        <f t="shared" si="8"/>
        <v>24290</v>
      </c>
    </row>
    <row r="21" spans="1:262" s="13" customFormat="1" ht="15.9" customHeight="1" x14ac:dyDescent="0.25">
      <c r="A21" s="14" t="s">
        <v>22</v>
      </c>
      <c r="B21" s="15" t="s">
        <v>111</v>
      </c>
      <c r="C21" s="16" t="s">
        <v>49</v>
      </c>
      <c r="D21" s="200"/>
      <c r="E21" s="168"/>
      <c r="F21" s="145">
        <v>-75</v>
      </c>
      <c r="G21" s="19">
        <f t="shared" si="0"/>
        <v>-75</v>
      </c>
      <c r="H21" s="22"/>
      <c r="I21" s="17"/>
      <c r="J21" s="19"/>
      <c r="K21" s="20"/>
      <c r="L21" s="18" t="s">
        <v>50</v>
      </c>
      <c r="M21" s="145">
        <f>172+600</f>
        <v>772</v>
      </c>
      <c r="N21" s="20">
        <f t="shared" si="5"/>
        <v>772</v>
      </c>
      <c r="O21" s="18" t="s">
        <v>51</v>
      </c>
      <c r="P21" s="199">
        <v>-159</v>
      </c>
      <c r="Q21" s="198">
        <f t="shared" si="6"/>
        <v>-159</v>
      </c>
      <c r="R21" s="18"/>
      <c r="S21" s="17"/>
      <c r="T21" s="21">
        <f t="shared" si="7"/>
        <v>0</v>
      </c>
      <c r="U21" s="18"/>
      <c r="V21" s="17"/>
      <c r="W21" s="17"/>
      <c r="X21" s="19">
        <f t="shared" si="14"/>
        <v>0</v>
      </c>
      <c r="Y21" s="22"/>
      <c r="Z21" s="17"/>
      <c r="AA21" s="17"/>
      <c r="AB21" s="20"/>
      <c r="AC21" s="16"/>
      <c r="AD21" s="17"/>
      <c r="AE21" s="17"/>
      <c r="AF21" s="20">
        <f>AD21+AE21</f>
        <v>0</v>
      </c>
      <c r="AG21" s="22">
        <f t="shared" si="2"/>
        <v>613</v>
      </c>
      <c r="AH21" s="17">
        <f t="shared" si="3"/>
        <v>0</v>
      </c>
      <c r="AI21" s="17">
        <f t="shared" si="4"/>
        <v>-75</v>
      </c>
      <c r="AJ21" s="20">
        <f t="shared" si="8"/>
        <v>538</v>
      </c>
    </row>
    <row r="22" spans="1:262" ht="15.75" customHeight="1" x14ac:dyDescent="0.25">
      <c r="A22" s="52" t="s">
        <v>28</v>
      </c>
      <c r="B22" s="15" t="s">
        <v>112</v>
      </c>
      <c r="C22" s="16" t="s">
        <v>52</v>
      </c>
      <c r="D22" s="145">
        <v>8586</v>
      </c>
      <c r="E22" s="168"/>
      <c r="F22" s="145">
        <v>-151</v>
      </c>
      <c r="G22" s="19">
        <f t="shared" si="0"/>
        <v>8435</v>
      </c>
      <c r="H22" s="22"/>
      <c r="I22" s="17"/>
      <c r="J22" s="19"/>
      <c r="K22" s="20"/>
      <c r="L22" s="18" t="s">
        <v>53</v>
      </c>
      <c r="M22" s="145">
        <f>-46+900</f>
        <v>854</v>
      </c>
      <c r="N22" s="20">
        <f t="shared" si="5"/>
        <v>854</v>
      </c>
      <c r="O22" s="18" t="s">
        <v>54</v>
      </c>
      <c r="P22" s="145">
        <v>2624</v>
      </c>
      <c r="Q22" s="20">
        <f t="shared" si="6"/>
        <v>2624</v>
      </c>
      <c r="R22" s="18"/>
      <c r="S22" s="17"/>
      <c r="T22" s="21">
        <f t="shared" si="7"/>
        <v>0</v>
      </c>
      <c r="U22" s="18"/>
      <c r="V22" s="17"/>
      <c r="W22" s="17"/>
      <c r="X22" s="19">
        <f t="shared" si="14"/>
        <v>0</v>
      </c>
      <c r="Y22" s="22"/>
      <c r="Z22" s="17"/>
      <c r="AA22" s="17"/>
      <c r="AB22" s="20"/>
      <c r="AC22" s="16"/>
      <c r="AD22" s="17"/>
      <c r="AE22" s="17"/>
      <c r="AF22" s="20">
        <f>AD22+AE22</f>
        <v>0</v>
      </c>
      <c r="AG22" s="22">
        <f t="shared" si="2"/>
        <v>12064</v>
      </c>
      <c r="AH22" s="17">
        <f t="shared" si="3"/>
        <v>0</v>
      </c>
      <c r="AI22" s="17">
        <f t="shared" si="4"/>
        <v>-151</v>
      </c>
      <c r="AJ22" s="20">
        <f t="shared" si="8"/>
        <v>11913</v>
      </c>
    </row>
    <row r="23" spans="1:262" ht="17.25" customHeight="1" thickBot="1" x14ac:dyDescent="0.3">
      <c r="A23" s="161" t="s">
        <v>77</v>
      </c>
      <c r="B23" s="15" t="s">
        <v>75</v>
      </c>
      <c r="C23" s="55" t="s">
        <v>67</v>
      </c>
      <c r="D23" s="145">
        <v>11545</v>
      </c>
      <c r="E23" s="168"/>
      <c r="F23" s="145">
        <v>30</v>
      </c>
      <c r="G23" s="19">
        <f t="shared" si="0"/>
        <v>11575</v>
      </c>
      <c r="H23" s="146"/>
      <c r="I23" s="147"/>
      <c r="J23" s="188"/>
      <c r="K23" s="148"/>
      <c r="L23" s="18" t="s">
        <v>31</v>
      </c>
      <c r="M23" s="17">
        <v>705</v>
      </c>
      <c r="N23" s="20">
        <f t="shared" si="5"/>
        <v>705</v>
      </c>
      <c r="O23" s="18" t="s">
        <v>32</v>
      </c>
      <c r="P23" s="17">
        <v>1895</v>
      </c>
      <c r="Q23" s="20">
        <f t="shared" si="6"/>
        <v>1895</v>
      </c>
      <c r="R23" s="18"/>
      <c r="S23" s="17"/>
      <c r="T23" s="21">
        <f t="shared" si="7"/>
        <v>0</v>
      </c>
      <c r="U23" s="18"/>
      <c r="V23" s="17"/>
      <c r="W23" s="17"/>
      <c r="X23" s="19"/>
      <c r="Y23" s="31"/>
      <c r="Z23" s="26"/>
      <c r="AA23" s="26"/>
      <c r="AB23" s="27"/>
      <c r="AC23" s="55"/>
      <c r="AD23" s="17"/>
      <c r="AE23" s="17"/>
      <c r="AF23" s="20"/>
      <c r="AG23" s="22">
        <f t="shared" si="2"/>
        <v>14145</v>
      </c>
      <c r="AH23" s="17">
        <f t="shared" si="3"/>
        <v>0</v>
      </c>
      <c r="AI23" s="17">
        <f t="shared" si="4"/>
        <v>30</v>
      </c>
      <c r="AJ23" s="20">
        <f t="shared" si="8"/>
        <v>14175</v>
      </c>
    </row>
    <row r="24" spans="1:262" ht="15.9" customHeight="1" thickTop="1" thickBot="1" x14ac:dyDescent="0.3">
      <c r="A24" s="53"/>
      <c r="B24" s="56" t="s">
        <v>55</v>
      </c>
      <c r="C24" s="42" t="s">
        <v>56</v>
      </c>
      <c r="D24" s="43">
        <f>SUM(D20:D23)</f>
        <v>43997</v>
      </c>
      <c r="E24" s="43">
        <f>SUM(E20:E23)</f>
        <v>-8700</v>
      </c>
      <c r="F24" s="43">
        <f>SUM(F20:F23)</f>
        <v>-362</v>
      </c>
      <c r="G24" s="48">
        <f t="shared" si="0"/>
        <v>34935</v>
      </c>
      <c r="H24" s="42"/>
      <c r="I24" s="143"/>
      <c r="J24" s="187"/>
      <c r="K24" s="154"/>
      <c r="L24" s="47"/>
      <c r="M24" s="43">
        <f>M20+M21+M22+M23</f>
        <v>4372</v>
      </c>
      <c r="N24" s="44">
        <f t="shared" si="5"/>
        <v>4372</v>
      </c>
      <c r="O24" s="47"/>
      <c r="P24" s="43">
        <f>SUM(P20:P23)</f>
        <v>11609</v>
      </c>
      <c r="Q24" s="44">
        <f t="shared" si="6"/>
        <v>11609</v>
      </c>
      <c r="R24" s="47"/>
      <c r="S24" s="43">
        <f>SUM(S20:S23)</f>
        <v>0</v>
      </c>
      <c r="T24" s="49">
        <f t="shared" si="7"/>
        <v>0</v>
      </c>
      <c r="U24" s="47"/>
      <c r="V24" s="43">
        <f>SUM(V20:V23)</f>
        <v>0</v>
      </c>
      <c r="W24" s="43">
        <f>SUM(W20:W23)</f>
        <v>0</v>
      </c>
      <c r="X24" s="48">
        <f>V24+W24</f>
        <v>0</v>
      </c>
      <c r="Y24" s="41"/>
      <c r="Z24" s="37"/>
      <c r="AA24" s="37"/>
      <c r="AB24" s="39"/>
      <c r="AC24" s="42" t="s">
        <v>56</v>
      </c>
      <c r="AD24" s="43">
        <f>SUM(AD20:AD23)</f>
        <v>0</v>
      </c>
      <c r="AE24" s="43">
        <f>SUM(AE20:AE23)</f>
        <v>0</v>
      </c>
      <c r="AF24" s="44">
        <f>SUM(AF20:AF23)</f>
        <v>0</v>
      </c>
      <c r="AG24" s="12">
        <f t="shared" si="2"/>
        <v>51278</v>
      </c>
      <c r="AH24" s="43">
        <f t="shared" si="3"/>
        <v>0</v>
      </c>
      <c r="AI24" s="43">
        <f t="shared" si="4"/>
        <v>-362</v>
      </c>
      <c r="AJ24" s="44">
        <f t="shared" si="8"/>
        <v>50916</v>
      </c>
    </row>
    <row r="25" spans="1:262" ht="15.9" customHeight="1" thickTop="1" thickBot="1" x14ac:dyDescent="0.3">
      <c r="A25" s="57" t="s">
        <v>15</v>
      </c>
      <c r="B25" s="159" t="s">
        <v>57</v>
      </c>
      <c r="C25" s="59"/>
      <c r="D25" s="60"/>
      <c r="E25" s="61"/>
      <c r="F25" s="62"/>
      <c r="G25" s="62">
        <f t="shared" si="0"/>
        <v>0</v>
      </c>
      <c r="H25" s="42"/>
      <c r="I25" s="43"/>
      <c r="J25" s="48"/>
      <c r="K25" s="44"/>
      <c r="L25" s="47"/>
      <c r="M25" s="43"/>
      <c r="N25" s="44">
        <f t="shared" si="5"/>
        <v>0</v>
      </c>
      <c r="O25" s="64"/>
      <c r="P25" s="60"/>
      <c r="Q25" s="63">
        <f t="shared" si="6"/>
        <v>0</v>
      </c>
      <c r="R25" s="64"/>
      <c r="S25" s="60"/>
      <c r="T25" s="65">
        <f t="shared" si="7"/>
        <v>0</v>
      </c>
      <c r="U25" s="64"/>
      <c r="V25" s="60"/>
      <c r="W25" s="60"/>
      <c r="X25" s="62"/>
      <c r="Y25" s="66" t="s">
        <v>58</v>
      </c>
      <c r="Z25" s="173">
        <v>1659</v>
      </c>
      <c r="AA25" s="37"/>
      <c r="AB25" s="39">
        <f>Z25+AA25</f>
        <v>1659</v>
      </c>
      <c r="AC25" s="59"/>
      <c r="AD25" s="60"/>
      <c r="AE25" s="60"/>
      <c r="AF25" s="63"/>
      <c r="AG25" s="12">
        <f t="shared" si="2"/>
        <v>1659</v>
      </c>
      <c r="AH25" s="43">
        <f t="shared" si="3"/>
        <v>0</v>
      </c>
      <c r="AI25" s="48">
        <f t="shared" si="4"/>
        <v>0</v>
      </c>
      <c r="AJ25" s="44">
        <f t="shared" si="8"/>
        <v>1659</v>
      </c>
    </row>
    <row r="26" spans="1:262" ht="15.9" customHeight="1" thickTop="1" thickBot="1" x14ac:dyDescent="0.3">
      <c r="A26" s="53"/>
      <c r="B26" s="56" t="s">
        <v>59</v>
      </c>
      <c r="C26" s="59"/>
      <c r="D26" s="60">
        <f>D25</f>
        <v>0</v>
      </c>
      <c r="E26" s="61"/>
      <c r="F26" s="62"/>
      <c r="G26" s="62">
        <f t="shared" si="0"/>
        <v>0</v>
      </c>
      <c r="H26" s="42"/>
      <c r="I26" s="43"/>
      <c r="J26" s="48"/>
      <c r="K26" s="44"/>
      <c r="L26" s="47"/>
      <c r="M26" s="43"/>
      <c r="N26" s="44">
        <f t="shared" si="5"/>
        <v>0</v>
      </c>
      <c r="O26" s="64"/>
      <c r="P26" s="60"/>
      <c r="Q26" s="63">
        <f t="shared" si="6"/>
        <v>0</v>
      </c>
      <c r="R26" s="64"/>
      <c r="S26" s="60"/>
      <c r="T26" s="65">
        <f t="shared" si="7"/>
        <v>0</v>
      </c>
      <c r="U26" s="64"/>
      <c r="V26" s="60"/>
      <c r="W26" s="60"/>
      <c r="X26" s="62"/>
      <c r="Y26" s="41" t="s">
        <v>56</v>
      </c>
      <c r="Z26" s="37">
        <f>Z25</f>
        <v>1659</v>
      </c>
      <c r="AA26" s="37">
        <f>AA25</f>
        <v>0</v>
      </c>
      <c r="AB26" s="39">
        <f>AB25</f>
        <v>1659</v>
      </c>
      <c r="AC26" s="59"/>
      <c r="AD26" s="60"/>
      <c r="AE26" s="60"/>
      <c r="AF26" s="63"/>
      <c r="AG26" s="12">
        <f t="shared" si="2"/>
        <v>1659</v>
      </c>
      <c r="AH26" s="37">
        <f t="shared" si="3"/>
        <v>0</v>
      </c>
      <c r="AI26" s="38">
        <f t="shared" si="4"/>
        <v>0</v>
      </c>
      <c r="AJ26" s="39">
        <f t="shared" si="8"/>
        <v>1659</v>
      </c>
    </row>
    <row r="27" spans="1:262" ht="15.9" customHeight="1" thickTop="1" thickBot="1" x14ac:dyDescent="0.3">
      <c r="A27" s="160" t="s">
        <v>15</v>
      </c>
      <c r="B27" s="58" t="s">
        <v>76</v>
      </c>
      <c r="C27" s="59"/>
      <c r="D27" s="60"/>
      <c r="E27" s="61"/>
      <c r="F27" s="62"/>
      <c r="G27" s="62">
        <f t="shared" si="0"/>
        <v>0</v>
      </c>
      <c r="H27" s="42"/>
      <c r="I27" s="43"/>
      <c r="J27" s="48"/>
      <c r="K27" s="44"/>
      <c r="L27" s="47"/>
      <c r="M27" s="43"/>
      <c r="N27" s="44">
        <f t="shared" si="5"/>
        <v>0</v>
      </c>
      <c r="O27" s="64"/>
      <c r="P27" s="60"/>
      <c r="Q27" s="63">
        <f t="shared" si="6"/>
        <v>0</v>
      </c>
      <c r="R27" s="64"/>
      <c r="S27" s="60"/>
      <c r="T27" s="65">
        <f t="shared" si="7"/>
        <v>0</v>
      </c>
      <c r="U27" s="64"/>
      <c r="V27" s="60"/>
      <c r="W27" s="60"/>
      <c r="X27" s="62"/>
      <c r="Y27" s="41"/>
      <c r="Z27" s="37"/>
      <c r="AA27" s="37"/>
      <c r="AB27" s="39"/>
      <c r="AC27" s="64" t="s">
        <v>60</v>
      </c>
      <c r="AD27" s="174">
        <v>3079</v>
      </c>
      <c r="AE27" s="60"/>
      <c r="AF27" s="63">
        <f>AD27+AE27</f>
        <v>3079</v>
      </c>
      <c r="AG27" s="12">
        <f t="shared" si="2"/>
        <v>3079</v>
      </c>
      <c r="AH27" s="43">
        <f t="shared" si="3"/>
        <v>0</v>
      </c>
      <c r="AI27" s="43">
        <f t="shared" si="4"/>
        <v>0</v>
      </c>
      <c r="AJ27" s="44">
        <f t="shared" si="8"/>
        <v>3079</v>
      </c>
    </row>
    <row r="28" spans="1:262" ht="15.9" customHeight="1" thickTop="1" thickBot="1" x14ac:dyDescent="0.3">
      <c r="A28" s="67"/>
      <c r="B28" s="56" t="s">
        <v>61</v>
      </c>
      <c r="C28" s="68"/>
      <c r="D28" s="177">
        <f>D27</f>
        <v>0</v>
      </c>
      <c r="E28" s="69"/>
      <c r="F28" s="70"/>
      <c r="G28" s="178">
        <f t="shared" si="0"/>
        <v>0</v>
      </c>
      <c r="H28" s="149"/>
      <c r="I28" s="150"/>
      <c r="J28" s="189"/>
      <c r="K28" s="151"/>
      <c r="L28" s="152"/>
      <c r="M28" s="150"/>
      <c r="N28" s="151">
        <f t="shared" si="5"/>
        <v>0</v>
      </c>
      <c r="O28" s="149"/>
      <c r="P28" s="150"/>
      <c r="Q28" s="151">
        <f t="shared" si="6"/>
        <v>0</v>
      </c>
      <c r="R28" s="149"/>
      <c r="S28" s="150"/>
      <c r="T28" s="151">
        <f t="shared" si="7"/>
        <v>0</v>
      </c>
      <c r="U28" s="149"/>
      <c r="V28" s="150"/>
      <c r="W28" s="150"/>
      <c r="X28" s="151"/>
      <c r="Y28" s="74"/>
      <c r="Z28" s="75"/>
      <c r="AA28" s="75"/>
      <c r="AB28" s="76"/>
      <c r="AC28" s="71" t="s">
        <v>56</v>
      </c>
      <c r="AD28" s="72"/>
      <c r="AE28" s="72"/>
      <c r="AF28" s="73"/>
      <c r="AG28" s="12">
        <f t="shared" si="2"/>
        <v>0</v>
      </c>
      <c r="AH28" s="77">
        <f t="shared" si="3"/>
        <v>0</v>
      </c>
      <c r="AI28" s="77">
        <f t="shared" si="4"/>
        <v>0</v>
      </c>
      <c r="AJ28" s="78">
        <f t="shared" si="8"/>
        <v>0</v>
      </c>
      <c r="AK28" s="79"/>
      <c r="AL28" s="79"/>
      <c r="AM28" s="79"/>
      <c r="AN28" s="79"/>
      <c r="AO28" s="79"/>
      <c r="AP28" s="79"/>
      <c r="AQ28" s="79"/>
      <c r="AR28" s="79"/>
      <c r="AS28" s="79"/>
      <c r="AT28" s="79"/>
      <c r="AU28" s="79"/>
      <c r="AV28" s="79"/>
      <c r="AW28" s="79"/>
      <c r="AX28" s="79"/>
      <c r="AY28" s="79"/>
      <c r="AZ28" s="79"/>
      <c r="BA28" s="79"/>
      <c r="BB28" s="79"/>
      <c r="BC28" s="79"/>
      <c r="BD28" s="79"/>
      <c r="BE28" s="79"/>
      <c r="BF28" s="79"/>
      <c r="BG28" s="79"/>
      <c r="BH28" s="79"/>
      <c r="BI28" s="79"/>
      <c r="BJ28" s="79"/>
      <c r="BK28" s="79"/>
      <c r="BL28" s="79"/>
      <c r="BM28" s="79"/>
      <c r="BN28" s="79"/>
      <c r="BO28" s="79"/>
      <c r="BP28" s="79"/>
      <c r="BQ28" s="79"/>
      <c r="BR28" s="79"/>
      <c r="BS28" s="79"/>
      <c r="BT28" s="79"/>
      <c r="BU28" s="79"/>
      <c r="BV28" s="79"/>
      <c r="BW28" s="79"/>
      <c r="BX28" s="79"/>
      <c r="BY28" s="79"/>
      <c r="BZ28" s="79"/>
      <c r="CA28" s="79"/>
      <c r="CB28" s="79"/>
      <c r="CC28" s="79"/>
      <c r="CD28" s="79"/>
      <c r="CE28" s="79"/>
      <c r="CF28" s="79"/>
      <c r="CG28" s="79"/>
      <c r="CH28" s="79"/>
      <c r="CI28" s="79"/>
      <c r="CJ28" s="79"/>
      <c r="CK28" s="79"/>
      <c r="CL28" s="79"/>
      <c r="CM28" s="79"/>
      <c r="CN28" s="79"/>
      <c r="CO28" s="79"/>
      <c r="CP28" s="79"/>
      <c r="CQ28" s="79"/>
      <c r="CR28" s="79"/>
      <c r="CS28" s="79"/>
      <c r="CT28" s="79"/>
      <c r="CU28" s="79"/>
      <c r="CV28" s="79"/>
      <c r="CW28" s="79"/>
      <c r="CX28" s="79"/>
      <c r="CY28" s="79"/>
      <c r="CZ28" s="79"/>
      <c r="DA28" s="79"/>
      <c r="DB28" s="79"/>
      <c r="DC28" s="79"/>
      <c r="DD28" s="79"/>
      <c r="DE28" s="79"/>
      <c r="DF28" s="79"/>
      <c r="DG28" s="79"/>
      <c r="DH28" s="79"/>
      <c r="DI28" s="79"/>
      <c r="DJ28" s="79"/>
      <c r="DK28" s="79"/>
      <c r="DL28" s="79"/>
      <c r="DM28" s="79"/>
      <c r="DN28" s="79"/>
      <c r="DO28" s="79"/>
      <c r="DP28" s="79"/>
      <c r="DQ28" s="79"/>
      <c r="DR28" s="79"/>
      <c r="DS28" s="79"/>
      <c r="DT28" s="79"/>
      <c r="DU28" s="79"/>
      <c r="DV28" s="79"/>
      <c r="DW28" s="79"/>
      <c r="DX28" s="79"/>
      <c r="DY28" s="79"/>
      <c r="DZ28" s="79"/>
      <c r="EA28" s="79"/>
      <c r="EB28" s="79"/>
      <c r="EC28" s="79"/>
      <c r="ED28" s="79"/>
      <c r="EE28" s="79"/>
      <c r="EF28" s="79"/>
      <c r="EG28" s="79"/>
      <c r="EH28" s="79"/>
      <c r="EI28" s="79"/>
      <c r="EJ28" s="79"/>
      <c r="EK28" s="79"/>
      <c r="EL28" s="79"/>
      <c r="EM28" s="79"/>
      <c r="EN28" s="79"/>
      <c r="EO28" s="79"/>
      <c r="EP28" s="79"/>
      <c r="EQ28" s="79"/>
      <c r="ER28" s="79"/>
      <c r="ES28" s="79"/>
      <c r="ET28" s="79"/>
      <c r="EU28" s="79"/>
      <c r="EV28" s="79"/>
      <c r="EW28" s="79"/>
      <c r="EX28" s="79"/>
      <c r="EY28" s="79"/>
      <c r="EZ28" s="79"/>
      <c r="FA28" s="79"/>
      <c r="FB28" s="79"/>
      <c r="FC28" s="79"/>
      <c r="FD28" s="79"/>
      <c r="FE28" s="79"/>
      <c r="FF28" s="79"/>
      <c r="FG28" s="79"/>
      <c r="FH28" s="79"/>
      <c r="FI28" s="79"/>
      <c r="FJ28" s="79"/>
      <c r="FK28" s="79"/>
      <c r="FL28" s="79"/>
      <c r="FM28" s="79"/>
      <c r="FN28" s="79"/>
      <c r="FO28" s="79"/>
      <c r="FP28" s="79"/>
      <c r="FQ28" s="79"/>
      <c r="FR28" s="79"/>
      <c r="FS28" s="79"/>
      <c r="FT28" s="79"/>
      <c r="FU28" s="79"/>
      <c r="FV28" s="79"/>
      <c r="FW28" s="79"/>
      <c r="FX28" s="79"/>
      <c r="FY28" s="79"/>
      <c r="FZ28" s="79"/>
      <c r="GA28" s="79"/>
      <c r="GB28" s="79"/>
      <c r="GC28" s="79"/>
      <c r="GD28" s="79"/>
      <c r="GE28" s="79"/>
      <c r="GF28" s="79"/>
      <c r="GG28" s="79"/>
      <c r="GH28" s="79"/>
      <c r="GI28" s="79"/>
      <c r="GJ28" s="79"/>
      <c r="GK28" s="79"/>
      <c r="GL28" s="79"/>
      <c r="GM28" s="79"/>
      <c r="GN28" s="79"/>
      <c r="GO28" s="79"/>
      <c r="GP28" s="79"/>
      <c r="GQ28" s="79"/>
      <c r="GR28" s="79"/>
      <c r="GS28" s="79"/>
      <c r="GT28" s="79"/>
      <c r="GU28" s="79"/>
      <c r="GV28" s="79"/>
      <c r="GW28" s="79"/>
      <c r="GX28" s="79"/>
      <c r="GY28" s="79"/>
      <c r="GZ28" s="79"/>
      <c r="HA28" s="79"/>
      <c r="HB28" s="79"/>
      <c r="HC28" s="79"/>
      <c r="HD28" s="79"/>
      <c r="HE28" s="79"/>
      <c r="HF28" s="79"/>
      <c r="HG28" s="79"/>
      <c r="HH28" s="79"/>
      <c r="HI28" s="79"/>
      <c r="HJ28" s="79"/>
      <c r="HK28" s="79"/>
      <c r="HL28" s="79"/>
      <c r="HM28" s="79"/>
      <c r="HN28" s="79"/>
      <c r="HO28" s="79"/>
      <c r="HP28" s="79"/>
      <c r="HQ28" s="79"/>
      <c r="HR28" s="79"/>
      <c r="HS28" s="79"/>
      <c r="HT28" s="79"/>
      <c r="HU28" s="79"/>
      <c r="HV28" s="79"/>
      <c r="HW28" s="79"/>
      <c r="HX28" s="79"/>
      <c r="HY28" s="79"/>
      <c r="HZ28" s="79"/>
      <c r="IA28" s="79"/>
      <c r="IB28" s="79"/>
      <c r="IC28" s="79"/>
      <c r="ID28" s="79"/>
      <c r="IE28" s="79"/>
      <c r="IF28" s="79"/>
      <c r="IG28" s="79"/>
      <c r="IH28" s="79"/>
      <c r="II28" s="79"/>
      <c r="IJ28" s="79"/>
      <c r="IK28" s="79"/>
      <c r="IL28" s="79"/>
      <c r="IM28" s="79"/>
      <c r="IN28" s="79"/>
      <c r="IO28" s="79"/>
      <c r="IP28" s="79"/>
      <c r="IQ28" s="79"/>
      <c r="IR28" s="79"/>
      <c r="IS28" s="79"/>
      <c r="IT28" s="79"/>
      <c r="IU28" s="79"/>
      <c r="IV28" s="79"/>
      <c r="IW28" s="79"/>
      <c r="IX28" s="79"/>
      <c r="IY28" s="79"/>
      <c r="IZ28" s="79"/>
      <c r="JA28" s="79"/>
      <c r="JB28" s="79"/>
    </row>
    <row r="29" spans="1:262" ht="47.25" customHeight="1" thickTop="1" thickBot="1" x14ac:dyDescent="0.3">
      <c r="A29" s="80"/>
      <c r="B29" s="81" t="s">
        <v>62</v>
      </c>
      <c r="C29" s="82" t="s">
        <v>56</v>
      </c>
      <c r="D29" s="92">
        <f>D12+D14+D24+D19+D26+D28</f>
        <v>274973</v>
      </c>
      <c r="E29" s="83">
        <f>E12+E14+E24+E19</f>
        <v>-22700</v>
      </c>
      <c r="F29" s="83">
        <f>F12+F14+F24+F19</f>
        <v>-573</v>
      </c>
      <c r="G29" s="88">
        <f>D29+E29+F29</f>
        <v>251700</v>
      </c>
      <c r="H29" s="84"/>
      <c r="I29" s="144">
        <f>I14+I12</f>
        <v>-194</v>
      </c>
      <c r="J29" s="144">
        <f>J14+J12</f>
        <v>-23</v>
      </c>
      <c r="K29" s="144">
        <f>K14+K12</f>
        <v>-217</v>
      </c>
      <c r="L29" s="86"/>
      <c r="M29" s="83">
        <f>M12+M14+M19+M24</f>
        <v>26354</v>
      </c>
      <c r="N29" s="87">
        <f>M29</f>
        <v>26354</v>
      </c>
      <c r="O29" s="86" t="s">
        <v>56</v>
      </c>
      <c r="P29" s="83">
        <f>P12+P14+P24+P19</f>
        <v>30976</v>
      </c>
      <c r="Q29" s="87">
        <f t="shared" si="6"/>
        <v>30976</v>
      </c>
      <c r="R29" s="86" t="s">
        <v>56</v>
      </c>
      <c r="S29" s="83">
        <f>S12+S14+S24+S19</f>
        <v>-80</v>
      </c>
      <c r="T29" s="89">
        <f>S29</f>
        <v>-80</v>
      </c>
      <c r="U29" s="86" t="s">
        <v>56</v>
      </c>
      <c r="V29" s="83">
        <f>V12+V14+V24+V19</f>
        <v>254</v>
      </c>
      <c r="W29" s="83">
        <f>W12+W14+W24+W19</f>
        <v>-5</v>
      </c>
      <c r="X29" s="88">
        <f>V29+W29</f>
        <v>249</v>
      </c>
      <c r="Y29" s="90" t="s">
        <v>56</v>
      </c>
      <c r="Z29" s="91">
        <f>Z26</f>
        <v>1659</v>
      </c>
      <c r="AA29" s="91">
        <f>AA26</f>
        <v>0</v>
      </c>
      <c r="AB29" s="85">
        <f>AB26</f>
        <v>1659</v>
      </c>
      <c r="AC29" s="86" t="s">
        <v>56</v>
      </c>
      <c r="AD29" s="83">
        <f>AD27</f>
        <v>3079</v>
      </c>
      <c r="AE29" s="83">
        <f>AE27</f>
        <v>0</v>
      </c>
      <c r="AF29" s="83">
        <f>AF27</f>
        <v>3079</v>
      </c>
      <c r="AG29" s="84">
        <f t="shared" si="2"/>
        <v>314401</v>
      </c>
      <c r="AH29" s="92">
        <f>W29+AA29+AE29+J29</f>
        <v>-28</v>
      </c>
      <c r="AI29" s="92">
        <f t="shared" si="4"/>
        <v>-653</v>
      </c>
      <c r="AJ29" s="93">
        <f>AG29+AH29+AI29</f>
        <v>313720</v>
      </c>
      <c r="AK29" s="94"/>
      <c r="AM29" s="51"/>
    </row>
    <row r="30" spans="1:262" ht="15.9" customHeight="1" x14ac:dyDescent="0.25">
      <c r="A30" s="95"/>
      <c r="B30" s="96"/>
      <c r="C30" s="97"/>
      <c r="D30" s="98"/>
      <c r="E30" s="98"/>
      <c r="F30" s="98"/>
      <c r="G30" s="98"/>
      <c r="H30" s="98"/>
      <c r="I30" s="98"/>
      <c r="J30" s="98"/>
      <c r="K30" s="98"/>
      <c r="L30" s="99"/>
      <c r="M30" s="98"/>
      <c r="N30" s="98"/>
      <c r="O30" s="99"/>
      <c r="P30" s="98"/>
      <c r="Q30" s="98"/>
      <c r="R30" s="100"/>
      <c r="S30" s="101"/>
      <c r="T30" s="235" t="s">
        <v>68</v>
      </c>
      <c r="U30" s="236"/>
      <c r="V30" s="236"/>
      <c r="W30" s="236"/>
      <c r="X30" s="236"/>
      <c r="Y30" s="236"/>
      <c r="Z30" s="236"/>
      <c r="AA30" s="236"/>
      <c r="AB30" s="236"/>
      <c r="AC30" s="236"/>
      <c r="AD30" s="236"/>
      <c r="AE30" s="236"/>
      <c r="AF30" s="237"/>
      <c r="AG30" s="102"/>
      <c r="AH30" s="103"/>
      <c r="AI30" s="103"/>
      <c r="AJ30" s="104">
        <f>6386-51</f>
        <v>6335</v>
      </c>
      <c r="AK30" s="94"/>
      <c r="AM30" s="51"/>
    </row>
    <row r="31" spans="1:262" ht="15.9" customHeight="1" x14ac:dyDescent="0.25">
      <c r="A31" s="129"/>
      <c r="B31" s="130"/>
      <c r="C31" s="131"/>
      <c r="D31" s="132"/>
      <c r="E31" s="132"/>
      <c r="F31" s="132"/>
      <c r="G31" s="132"/>
      <c r="H31" s="132"/>
      <c r="I31" s="132"/>
      <c r="J31" s="132"/>
      <c r="K31" s="132"/>
      <c r="L31" s="133"/>
      <c r="M31" s="132"/>
      <c r="N31" s="132"/>
      <c r="O31" s="133"/>
      <c r="P31" s="132"/>
      <c r="Q31" s="132"/>
      <c r="R31" s="134"/>
      <c r="S31" s="135"/>
      <c r="T31" s="216" t="s">
        <v>91</v>
      </c>
      <c r="U31" s="217"/>
      <c r="V31" s="217"/>
      <c r="W31" s="217"/>
      <c r="X31" s="217"/>
      <c r="Y31" s="217"/>
      <c r="Z31" s="217"/>
      <c r="AA31" s="217"/>
      <c r="AB31" s="217"/>
      <c r="AC31" s="217"/>
      <c r="AD31" s="217"/>
      <c r="AE31" s="217"/>
      <c r="AF31" s="218"/>
      <c r="AG31" s="207"/>
      <c r="AH31" s="208"/>
      <c r="AI31" s="208"/>
      <c r="AJ31" s="209">
        <v>-9145</v>
      </c>
      <c r="AK31" s="94"/>
      <c r="AM31" s="51"/>
    </row>
    <row r="32" spans="1:262" ht="15.9" customHeight="1" x14ac:dyDescent="0.25">
      <c r="A32" s="105"/>
      <c r="B32" s="157" t="s">
        <v>97</v>
      </c>
      <c r="C32" s="155"/>
      <c r="D32" s="107"/>
      <c r="E32" s="158">
        <v>5864400</v>
      </c>
      <c r="F32" s="106"/>
      <c r="G32" s="106"/>
      <c r="H32" s="106"/>
      <c r="I32" s="106"/>
      <c r="J32" s="106"/>
      <c r="K32" s="106"/>
      <c r="L32" s="107"/>
      <c r="M32" s="106"/>
      <c r="N32" s="106"/>
      <c r="O32" s="107"/>
      <c r="P32" s="106"/>
      <c r="Q32" s="106"/>
      <c r="R32" s="108"/>
      <c r="S32" s="109"/>
      <c r="T32" s="238" t="s">
        <v>95</v>
      </c>
      <c r="U32" s="239"/>
      <c r="V32" s="239"/>
      <c r="W32" s="239"/>
      <c r="X32" s="239"/>
      <c r="Y32" s="239"/>
      <c r="Z32" s="239"/>
      <c r="AA32" s="239"/>
      <c r="AB32" s="239"/>
      <c r="AC32" s="239"/>
      <c r="AD32" s="239"/>
      <c r="AE32" s="239"/>
      <c r="AF32" s="239"/>
      <c r="AG32" s="110"/>
      <c r="AH32" s="111"/>
      <c r="AI32" s="111"/>
      <c r="AJ32" s="112">
        <v>-10</v>
      </c>
      <c r="AK32" s="94"/>
      <c r="AM32" s="51"/>
    </row>
    <row r="33" spans="1:39" ht="15.9" customHeight="1" thickBot="1" x14ac:dyDescent="0.3">
      <c r="A33" s="105"/>
      <c r="B33" s="157" t="s">
        <v>98</v>
      </c>
      <c r="C33" s="155"/>
      <c r="D33" s="107"/>
      <c r="E33" s="158">
        <v>6198000</v>
      </c>
      <c r="F33" s="106"/>
      <c r="G33" s="106"/>
      <c r="H33" s="106"/>
      <c r="I33" s="106"/>
      <c r="J33" s="106"/>
      <c r="K33" s="106"/>
      <c r="L33" s="107"/>
      <c r="M33" s="106"/>
      <c r="N33" s="106"/>
      <c r="O33" s="107"/>
      <c r="P33" s="106"/>
      <c r="Q33" s="106"/>
      <c r="R33" s="108"/>
      <c r="S33" s="109"/>
      <c r="T33" s="240"/>
      <c r="U33" s="241"/>
      <c r="V33" s="241"/>
      <c r="W33" s="241"/>
      <c r="X33" s="241"/>
      <c r="Y33" s="241"/>
      <c r="Z33" s="241"/>
      <c r="AA33" s="241"/>
      <c r="AB33" s="241"/>
      <c r="AC33" s="241"/>
      <c r="AD33" s="241"/>
      <c r="AE33" s="241"/>
      <c r="AF33" s="242"/>
      <c r="AG33" s="113"/>
      <c r="AH33" s="114"/>
      <c r="AI33" s="114"/>
      <c r="AJ33" s="115"/>
      <c r="AK33" s="94"/>
      <c r="AM33" s="51"/>
    </row>
    <row r="34" spans="1:39" ht="15.9" customHeight="1" thickBot="1" x14ac:dyDescent="0.3">
      <c r="A34" s="105"/>
      <c r="B34" s="183" t="s">
        <v>78</v>
      </c>
      <c r="C34" s="155"/>
      <c r="D34" s="107"/>
      <c r="E34" s="158">
        <v>22700</v>
      </c>
      <c r="F34" s="106"/>
      <c r="G34" s="106"/>
      <c r="H34" s="106"/>
      <c r="I34" s="106"/>
      <c r="J34" s="106"/>
      <c r="K34" s="106"/>
      <c r="L34" s="107"/>
      <c r="M34" s="106"/>
      <c r="N34" s="106"/>
      <c r="O34" s="107"/>
      <c r="P34" s="106"/>
      <c r="Q34" s="106"/>
      <c r="R34" s="108"/>
      <c r="S34" s="109"/>
      <c r="T34" s="179"/>
      <c r="U34" s="180"/>
      <c r="V34" s="180"/>
      <c r="W34" s="180"/>
      <c r="X34" s="180"/>
      <c r="Y34" s="180"/>
      <c r="Z34" s="180"/>
      <c r="AA34" s="180"/>
      <c r="AB34" s="180"/>
      <c r="AC34" s="180"/>
      <c r="AD34" s="180"/>
      <c r="AE34" s="180"/>
      <c r="AF34" s="180"/>
      <c r="AG34" s="181"/>
      <c r="AH34" s="181"/>
      <c r="AI34" s="181"/>
      <c r="AJ34" s="182"/>
      <c r="AK34" s="94"/>
      <c r="AM34" s="51"/>
    </row>
    <row r="35" spans="1:39" ht="16.2" thickBot="1" x14ac:dyDescent="0.3">
      <c r="A35" s="116"/>
      <c r="B35" s="184"/>
      <c r="C35" s="156"/>
      <c r="D35" s="120"/>
      <c r="E35" s="128">
        <f>E33-E32-E34</f>
        <v>310900</v>
      </c>
      <c r="F35" s="117"/>
      <c r="G35" s="117"/>
      <c r="H35" s="117"/>
      <c r="I35" s="117"/>
      <c r="J35" s="117"/>
      <c r="K35" s="117"/>
      <c r="L35" s="117"/>
      <c r="M35" s="117"/>
      <c r="N35" s="117"/>
      <c r="O35" s="117"/>
      <c r="P35" s="117"/>
      <c r="Q35" s="117"/>
      <c r="R35" s="117"/>
      <c r="S35" s="118"/>
      <c r="T35" s="243" t="s">
        <v>64</v>
      </c>
      <c r="U35" s="244"/>
      <c r="V35" s="244"/>
      <c r="W35" s="244"/>
      <c r="X35" s="244"/>
      <c r="Y35" s="244"/>
      <c r="Z35" s="244"/>
      <c r="AA35" s="244"/>
      <c r="AB35" s="244"/>
      <c r="AC35" s="244"/>
      <c r="AD35" s="244"/>
      <c r="AE35" s="244"/>
      <c r="AF35" s="244"/>
      <c r="AG35" s="244"/>
      <c r="AH35" s="244"/>
      <c r="AI35" s="245"/>
      <c r="AJ35" s="190">
        <f>SUM(AJ29:AJ33)</f>
        <v>310900</v>
      </c>
      <c r="AK35" s="94"/>
    </row>
    <row r="36" spans="1:39" ht="13.8" thickTop="1" x14ac:dyDescent="0.25">
      <c r="A36" s="119"/>
      <c r="B36" s="120"/>
      <c r="C36" s="120"/>
      <c r="D36" s="120"/>
      <c r="E36" s="120"/>
      <c r="F36" s="120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1"/>
      <c r="T36" s="231" t="s">
        <v>99</v>
      </c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  <c r="AE36" s="232"/>
      <c r="AF36" s="232"/>
      <c r="AG36" s="193"/>
      <c r="AH36" s="193"/>
      <c r="AI36" s="193"/>
      <c r="AJ36" s="213">
        <v>98129</v>
      </c>
    </row>
    <row r="37" spans="1:39" ht="18" customHeight="1" x14ac:dyDescent="0.25">
      <c r="A37" s="119"/>
      <c r="B37" s="120"/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1"/>
      <c r="T37" s="222" t="s">
        <v>101</v>
      </c>
      <c r="U37" s="223"/>
      <c r="V37" s="223"/>
      <c r="W37" s="223"/>
      <c r="X37" s="223"/>
      <c r="Y37" s="223"/>
      <c r="Z37" s="223"/>
      <c r="AA37" s="223"/>
      <c r="AB37" s="223"/>
      <c r="AC37" s="223"/>
      <c r="AD37" s="223"/>
      <c r="AE37" s="223"/>
      <c r="AF37" s="224"/>
      <c r="AG37" s="193"/>
      <c r="AH37" s="193"/>
      <c r="AI37" s="193"/>
      <c r="AJ37" s="201">
        <v>6335</v>
      </c>
    </row>
    <row r="38" spans="1:39" ht="18" customHeight="1" x14ac:dyDescent="0.25">
      <c r="A38" s="119"/>
      <c r="B38" s="120"/>
      <c r="C38" s="120"/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1"/>
      <c r="T38" s="210" t="s">
        <v>102</v>
      </c>
      <c r="U38" s="211"/>
      <c r="V38" s="211"/>
      <c r="W38" s="211"/>
      <c r="X38" s="211"/>
      <c r="Y38" s="211"/>
      <c r="Z38" s="211"/>
      <c r="AA38" s="211"/>
      <c r="AB38" s="211"/>
      <c r="AC38" s="211"/>
      <c r="AD38" s="211"/>
      <c r="AE38" s="211"/>
      <c r="AF38" s="212"/>
      <c r="AG38" s="193"/>
      <c r="AH38" s="193"/>
      <c r="AI38" s="193"/>
      <c r="AJ38" s="201">
        <v>-10</v>
      </c>
    </row>
    <row r="39" spans="1:39" ht="18" customHeight="1" x14ac:dyDescent="0.25">
      <c r="A39" s="119"/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1"/>
      <c r="T39" s="225" t="s">
        <v>103</v>
      </c>
      <c r="U39" s="226"/>
      <c r="V39" s="226"/>
      <c r="W39" s="226"/>
      <c r="X39" s="226"/>
      <c r="Y39" s="226"/>
      <c r="Z39" s="226"/>
      <c r="AA39" s="226"/>
      <c r="AB39" s="226"/>
      <c r="AC39" s="226"/>
      <c r="AD39" s="226"/>
      <c r="AE39" s="226"/>
      <c r="AF39" s="226"/>
      <c r="AG39" s="193"/>
      <c r="AH39" s="193"/>
      <c r="AI39" s="193"/>
      <c r="AJ39" s="201"/>
    </row>
    <row r="40" spans="1:39" ht="18" customHeight="1" x14ac:dyDescent="0.25">
      <c r="A40" s="119"/>
      <c r="B40" s="120"/>
      <c r="C40" s="120"/>
      <c r="D40" s="120"/>
      <c r="E40" s="120"/>
      <c r="F40" s="120"/>
      <c r="G40" s="120"/>
      <c r="H40" s="120"/>
      <c r="I40" s="120"/>
      <c r="J40" s="120"/>
      <c r="K40" s="120"/>
      <c r="L40" s="120"/>
      <c r="M40" s="120"/>
      <c r="N40" s="120"/>
      <c r="O40" s="120"/>
      <c r="P40" s="120"/>
      <c r="Q40" s="120"/>
      <c r="R40" s="120"/>
      <c r="S40" s="121"/>
      <c r="T40" s="227" t="s">
        <v>105</v>
      </c>
      <c r="U40" s="228"/>
      <c r="V40" s="228"/>
      <c r="W40" s="228"/>
      <c r="X40" s="228"/>
      <c r="Y40" s="228"/>
      <c r="Z40" s="228"/>
      <c r="AA40" s="228"/>
      <c r="AB40" s="228"/>
      <c r="AC40" s="228"/>
      <c r="AD40" s="228"/>
      <c r="AE40" s="228"/>
      <c r="AF40" s="228"/>
      <c r="AG40" s="193"/>
      <c r="AH40" s="193"/>
      <c r="AI40" s="193"/>
      <c r="AJ40" s="201">
        <f>30953+2643-1864</f>
        <v>31732</v>
      </c>
    </row>
    <row r="41" spans="1:39" ht="18" customHeight="1" x14ac:dyDescent="0.25">
      <c r="A41" s="122"/>
      <c r="B41" s="123"/>
      <c r="C41" s="123"/>
      <c r="D41" s="123"/>
      <c r="E41" s="123"/>
      <c r="F41" s="123"/>
      <c r="G41" s="123"/>
      <c r="H41" s="123"/>
      <c r="I41" s="123"/>
      <c r="J41" s="123"/>
      <c r="K41" s="123"/>
      <c r="L41" s="123"/>
      <c r="M41" s="123"/>
      <c r="N41" s="123"/>
      <c r="O41" s="123"/>
      <c r="P41" s="123"/>
      <c r="Q41" s="123"/>
      <c r="R41" s="123"/>
      <c r="S41" s="124"/>
      <c r="T41" s="229" t="s">
        <v>106</v>
      </c>
      <c r="U41" s="230"/>
      <c r="V41" s="230"/>
      <c r="W41" s="230"/>
      <c r="X41" s="230"/>
      <c r="Y41" s="230"/>
      <c r="Z41" s="230"/>
      <c r="AA41" s="230"/>
      <c r="AB41" s="230"/>
      <c r="AC41" s="230"/>
      <c r="AD41" s="230"/>
      <c r="AE41" s="230"/>
      <c r="AF41" s="230"/>
      <c r="AG41" s="193"/>
      <c r="AH41" s="193"/>
      <c r="AI41" s="193"/>
      <c r="AJ41" s="201">
        <f>4612-1982-466</f>
        <v>2164</v>
      </c>
    </row>
    <row r="42" spans="1:39" ht="24.75" customHeight="1" x14ac:dyDescent="0.25">
      <c r="B42" s="125"/>
      <c r="T42" s="220" t="s">
        <v>92</v>
      </c>
      <c r="U42" s="221"/>
      <c r="V42" s="221"/>
      <c r="W42" s="221"/>
      <c r="X42" s="221"/>
      <c r="Y42" s="221"/>
      <c r="Z42" s="221"/>
      <c r="AA42" s="221"/>
      <c r="AB42" s="221"/>
      <c r="AC42" s="221"/>
      <c r="AD42" s="221"/>
      <c r="AE42" s="221"/>
      <c r="AF42" s="221"/>
      <c r="AG42" s="193"/>
      <c r="AH42" s="193"/>
      <c r="AI42" s="193"/>
      <c r="AJ42" s="201">
        <v>26637</v>
      </c>
    </row>
    <row r="43" spans="1:39" ht="18" customHeight="1" x14ac:dyDescent="0.25">
      <c r="B43" s="125"/>
      <c r="T43" s="220" t="s">
        <v>107</v>
      </c>
      <c r="U43" s="221"/>
      <c r="V43" s="221"/>
      <c r="W43" s="221"/>
      <c r="X43" s="221"/>
      <c r="Y43" s="221"/>
      <c r="Z43" s="221"/>
      <c r="AA43" s="221"/>
      <c r="AB43" s="221"/>
      <c r="AC43" s="221"/>
      <c r="AD43" s="221"/>
      <c r="AE43" s="221"/>
      <c r="AF43" s="221"/>
      <c r="AG43" s="193"/>
      <c r="AH43" s="193"/>
      <c r="AI43" s="193"/>
      <c r="AJ43" s="201">
        <f>5456+6000-2064</f>
        <v>9392</v>
      </c>
    </row>
    <row r="44" spans="1:39" ht="18" customHeight="1" x14ac:dyDescent="0.25">
      <c r="B44" s="125"/>
      <c r="T44" s="220" t="s">
        <v>104</v>
      </c>
      <c r="U44" s="221"/>
      <c r="V44" s="221"/>
      <c r="W44" s="221"/>
      <c r="X44" s="221"/>
      <c r="Y44" s="221"/>
      <c r="Z44" s="221"/>
      <c r="AA44" s="221"/>
      <c r="AB44" s="221"/>
      <c r="AC44" s="221"/>
      <c r="AD44" s="221"/>
      <c r="AE44" s="221"/>
      <c r="AF44" s="221"/>
      <c r="AG44" s="221"/>
      <c r="AH44" s="221"/>
      <c r="AI44" s="221"/>
      <c r="AJ44" s="202">
        <f>AJ45+AJ46+AJ47+AJ48+AJ49</f>
        <v>9145</v>
      </c>
    </row>
    <row r="45" spans="1:39" ht="18" customHeight="1" x14ac:dyDescent="0.25">
      <c r="B45" s="125"/>
      <c r="T45" s="220" t="s">
        <v>93</v>
      </c>
      <c r="U45" s="221"/>
      <c r="V45" s="221"/>
      <c r="W45" s="221"/>
      <c r="X45" s="221"/>
      <c r="Y45" s="221"/>
      <c r="Z45" s="221"/>
      <c r="AA45" s="221"/>
      <c r="AB45" s="221"/>
      <c r="AC45" s="221"/>
      <c r="AD45" s="221"/>
      <c r="AE45" s="221"/>
      <c r="AF45" s="221"/>
      <c r="AG45" s="196"/>
      <c r="AH45" s="196"/>
      <c r="AI45" s="196"/>
      <c r="AJ45" s="203">
        <v>89</v>
      </c>
    </row>
    <row r="46" spans="1:39" ht="18" customHeight="1" x14ac:dyDescent="0.25">
      <c r="B46" s="125"/>
      <c r="T46" s="220" t="s">
        <v>118</v>
      </c>
      <c r="U46" s="221"/>
      <c r="V46" s="221"/>
      <c r="W46" s="221"/>
      <c r="X46" s="221"/>
      <c r="Y46" s="221"/>
      <c r="Z46" s="221"/>
      <c r="AA46" s="221"/>
      <c r="AB46" s="221"/>
      <c r="AC46" s="221"/>
      <c r="AD46" s="221"/>
      <c r="AE46" s="221"/>
      <c r="AF46" s="221"/>
      <c r="AG46" s="196"/>
      <c r="AH46" s="196"/>
      <c r="AI46" s="196"/>
      <c r="AJ46" s="203">
        <v>22</v>
      </c>
    </row>
    <row r="47" spans="1:39" ht="18" customHeight="1" x14ac:dyDescent="0.25">
      <c r="B47" s="125"/>
      <c r="T47" s="220" t="s">
        <v>108</v>
      </c>
      <c r="U47" s="221"/>
      <c r="V47" s="221"/>
      <c r="W47" s="221"/>
      <c r="X47" s="221"/>
      <c r="Y47" s="221"/>
      <c r="Z47" s="221"/>
      <c r="AA47" s="221"/>
      <c r="AB47" s="221"/>
      <c r="AC47" s="221"/>
      <c r="AD47" s="221"/>
      <c r="AE47" s="221"/>
      <c r="AF47" s="221"/>
      <c r="AG47" s="196"/>
      <c r="AH47" s="196"/>
      <c r="AI47" s="196"/>
      <c r="AJ47" s="203">
        <v>5456</v>
      </c>
    </row>
    <row r="48" spans="1:39" ht="18" customHeight="1" x14ac:dyDescent="0.25">
      <c r="B48" s="125"/>
      <c r="T48" s="220" t="s">
        <v>109</v>
      </c>
      <c r="U48" s="221"/>
      <c r="V48" s="221"/>
      <c r="W48" s="221"/>
      <c r="X48" s="221"/>
      <c r="Y48" s="221"/>
      <c r="Z48" s="221"/>
      <c r="AA48" s="221"/>
      <c r="AB48" s="221"/>
      <c r="AC48" s="221"/>
      <c r="AD48" s="221"/>
      <c r="AE48" s="221"/>
      <c r="AF48" s="221"/>
      <c r="AG48" s="196"/>
      <c r="AH48" s="196"/>
      <c r="AI48" s="196"/>
      <c r="AJ48" s="203">
        <v>167</v>
      </c>
    </row>
    <row r="49" spans="2:36" ht="18" customHeight="1" x14ac:dyDescent="0.25">
      <c r="B49" s="125"/>
      <c r="C49" s="1">
        <v>5</v>
      </c>
      <c r="T49" s="219" t="s">
        <v>94</v>
      </c>
      <c r="U49" s="217"/>
      <c r="V49" s="217"/>
      <c r="W49" s="217"/>
      <c r="X49" s="217"/>
      <c r="Y49" s="217"/>
      <c r="Z49" s="217"/>
      <c r="AA49" s="217"/>
      <c r="AB49" s="217"/>
      <c r="AC49" s="217"/>
      <c r="AD49" s="217"/>
      <c r="AE49" s="217"/>
      <c r="AF49" s="218"/>
      <c r="AG49" s="196"/>
      <c r="AH49" s="196"/>
      <c r="AI49" s="196"/>
      <c r="AJ49" s="203">
        <v>3411</v>
      </c>
    </row>
    <row r="50" spans="2:36" ht="16.5" customHeight="1" x14ac:dyDescent="0.25">
      <c r="B50" s="125"/>
      <c r="T50" s="204"/>
      <c r="U50" s="217" t="s">
        <v>100</v>
      </c>
      <c r="V50" s="217"/>
      <c r="W50" s="217"/>
      <c r="X50" s="217"/>
      <c r="Y50" s="217"/>
      <c r="Z50" s="217"/>
      <c r="AA50" s="217"/>
      <c r="AB50" s="217"/>
      <c r="AC50" s="217"/>
      <c r="AD50" s="217"/>
      <c r="AE50" s="217"/>
      <c r="AF50" s="218"/>
      <c r="AG50" s="196"/>
      <c r="AH50" s="196"/>
      <c r="AI50" s="196"/>
      <c r="AJ50" s="202">
        <f>AJ37+AJ38-AJ40-AJ41-AJ42-AJ43-AJ44</f>
        <v>-72745</v>
      </c>
    </row>
    <row r="51" spans="2:36" ht="13.8" thickBot="1" x14ac:dyDescent="0.3">
      <c r="B51" s="125" t="s">
        <v>65</v>
      </c>
      <c r="T51" s="214" t="s">
        <v>70</v>
      </c>
      <c r="U51" s="215"/>
      <c r="V51" s="215"/>
      <c r="W51" s="215"/>
      <c r="X51" s="215"/>
      <c r="Y51" s="215"/>
      <c r="Z51" s="215"/>
      <c r="AA51" s="215"/>
      <c r="AB51" s="215"/>
      <c r="AC51" s="215"/>
      <c r="AD51" s="215"/>
      <c r="AE51" s="215"/>
      <c r="AF51" s="215"/>
      <c r="AG51" s="205"/>
      <c r="AH51" s="205"/>
      <c r="AI51" s="205"/>
      <c r="AJ51" s="206">
        <f>AJ36+AJ37+AJ38-AJ40-AJ41-AJ42-AJ43-AJ44</f>
        <v>25384</v>
      </c>
    </row>
    <row r="52" spans="2:36" x14ac:dyDescent="0.25">
      <c r="B52" s="1" t="s">
        <v>66</v>
      </c>
    </row>
  </sheetData>
  <mergeCells count="71">
    <mergeCell ref="A3:AJ3"/>
    <mergeCell ref="A4:AJ4"/>
    <mergeCell ref="L5:N5"/>
    <mergeCell ref="O5:Q5"/>
    <mergeCell ref="R5:T5"/>
    <mergeCell ref="U5:X5"/>
    <mergeCell ref="A6:A8"/>
    <mergeCell ref="B6:B8"/>
    <mergeCell ref="C6:G6"/>
    <mergeCell ref="H6:K6"/>
    <mergeCell ref="L6:N6"/>
    <mergeCell ref="H7:H8"/>
    <mergeCell ref="I7:I8"/>
    <mergeCell ref="J7:J8"/>
    <mergeCell ref="K7:K8"/>
    <mergeCell ref="AG6:AJ6"/>
    <mergeCell ref="C7:C8"/>
    <mergeCell ref="D7:D8"/>
    <mergeCell ref="E7:E8"/>
    <mergeCell ref="F7:F8"/>
    <mergeCell ref="G7:G8"/>
    <mergeCell ref="O6:Q6"/>
    <mergeCell ref="Q7:Q8"/>
    <mergeCell ref="R6:T6"/>
    <mergeCell ref="U6:X6"/>
    <mergeCell ref="Y6:AB6"/>
    <mergeCell ref="AC6:AF6"/>
    <mergeCell ref="L7:L8"/>
    <mergeCell ref="M7:M8"/>
    <mergeCell ref="N7:N8"/>
    <mergeCell ref="O7:O8"/>
    <mergeCell ref="P7:P8"/>
    <mergeCell ref="AC7:AC8"/>
    <mergeCell ref="R7:R8"/>
    <mergeCell ref="S7:S8"/>
    <mergeCell ref="T7:T8"/>
    <mergeCell ref="U7:U8"/>
    <mergeCell ref="V7:V8"/>
    <mergeCell ref="W7:W8"/>
    <mergeCell ref="AJ7:AJ8"/>
    <mergeCell ref="T30:AF30"/>
    <mergeCell ref="T32:AF32"/>
    <mergeCell ref="T33:AF33"/>
    <mergeCell ref="T35:AI35"/>
    <mergeCell ref="AD7:AD8"/>
    <mergeCell ref="AE7:AE8"/>
    <mergeCell ref="AF7:AF8"/>
    <mergeCell ref="AG7:AG8"/>
    <mergeCell ref="AH7:AH8"/>
    <mergeCell ref="AI7:AI8"/>
    <mergeCell ref="X7:X8"/>
    <mergeCell ref="Y7:Y8"/>
    <mergeCell ref="Z7:Z8"/>
    <mergeCell ref="AA7:AA8"/>
    <mergeCell ref="AB7:AB8"/>
    <mergeCell ref="T51:AF51"/>
    <mergeCell ref="T31:AF31"/>
    <mergeCell ref="T49:AF49"/>
    <mergeCell ref="T48:AF48"/>
    <mergeCell ref="T37:AF37"/>
    <mergeCell ref="T39:AF39"/>
    <mergeCell ref="T40:AF40"/>
    <mergeCell ref="T41:AF41"/>
    <mergeCell ref="T42:AF42"/>
    <mergeCell ref="T43:AF43"/>
    <mergeCell ref="T36:AF36"/>
    <mergeCell ref="T44:AI44"/>
    <mergeCell ref="T45:AF45"/>
    <mergeCell ref="T46:AF46"/>
    <mergeCell ref="T47:AF47"/>
    <mergeCell ref="U50:AF50"/>
  </mergeCells>
  <printOptions horizontalCentered="1"/>
  <pageMargins left="0" right="0" top="0" bottom="0" header="0.31496062992125984" footer="0.31496062992125984"/>
  <pageSetup paperSize="9" scale="52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70C2E-5D76-488B-94B1-8565C66C9351}">
  <sheetPr>
    <pageSetUpPr fitToPage="1"/>
  </sheetPr>
  <dimension ref="A1:JB49"/>
  <sheetViews>
    <sheetView showZeros="0" zoomScaleNormal="100" workbookViewId="0">
      <selection activeCell="T47" sqref="T47:AF47"/>
    </sheetView>
  </sheetViews>
  <sheetFormatPr defaultColWidth="8.88671875" defaultRowHeight="13.2" x14ac:dyDescent="0.25"/>
  <cols>
    <col min="1" max="1" width="3" style="1" customWidth="1"/>
    <col min="2" max="2" width="41.44140625" style="1" customWidth="1"/>
    <col min="3" max="3" width="9.109375" style="1" customWidth="1"/>
    <col min="4" max="4" width="6.88671875" style="1" customWidth="1"/>
    <col min="5" max="5" width="9.109375" style="1" customWidth="1"/>
    <col min="6" max="6" width="6.33203125" style="1" customWidth="1"/>
    <col min="7" max="7" width="7.44140625" style="1" customWidth="1"/>
    <col min="8" max="11" width="5.88671875" style="1" customWidth="1"/>
    <col min="12" max="12" width="7.88671875" style="1" customWidth="1"/>
    <col min="13" max="14" width="5.6640625" style="1" customWidth="1"/>
    <col min="15" max="15" width="6.5546875" style="1" customWidth="1"/>
    <col min="16" max="16" width="6.33203125" style="1" customWidth="1"/>
    <col min="17" max="17" width="8" style="1" customWidth="1"/>
    <col min="18" max="18" width="6.109375" style="1" customWidth="1"/>
    <col min="19" max="20" width="5.88671875" style="1" customWidth="1"/>
    <col min="21" max="21" width="7" style="1" customWidth="1"/>
    <col min="22" max="22" width="5.88671875" style="1" customWidth="1"/>
    <col min="23" max="23" width="5" style="1" customWidth="1"/>
    <col min="24" max="25" width="5.88671875" style="1" customWidth="1"/>
    <col min="26" max="26" width="5" style="1" customWidth="1"/>
    <col min="27" max="27" width="2" style="1" customWidth="1"/>
    <col min="28" max="28" width="4.5546875" style="1" customWidth="1"/>
    <col min="29" max="29" width="6.44140625" style="1" customWidth="1"/>
    <col min="30" max="30" width="5.33203125" style="1" customWidth="1"/>
    <col min="31" max="31" width="2.6640625" style="1" customWidth="1"/>
    <col min="32" max="32" width="5.88671875" style="1" customWidth="1"/>
    <col min="33" max="33" width="10.44140625" style="1" customWidth="1"/>
    <col min="34" max="35" width="7.44140625" style="1" customWidth="1"/>
    <col min="36" max="36" width="8" style="1" customWidth="1"/>
    <col min="37" max="262" width="8.88671875" style="1"/>
    <col min="263" max="263" width="3" style="1" customWidth="1"/>
    <col min="264" max="264" width="31.6640625" style="1" customWidth="1"/>
    <col min="265" max="265" width="6.6640625" style="1" customWidth="1"/>
    <col min="266" max="266" width="6.88671875" style="1" customWidth="1"/>
    <col min="267" max="267" width="6.109375" style="1" customWidth="1"/>
    <col min="268" max="272" width="7.88671875" style="1" customWidth="1"/>
    <col min="273" max="273" width="6.5546875" style="1" customWidth="1"/>
    <col min="274" max="274" width="6.44140625" style="1" customWidth="1"/>
    <col min="275" max="275" width="6" style="1" customWidth="1"/>
    <col min="276" max="276" width="5.6640625" style="1" customWidth="1"/>
    <col min="277" max="277" width="6.5546875" style="1" customWidth="1"/>
    <col min="278" max="279" width="6.33203125" style="1" customWidth="1"/>
    <col min="280" max="280" width="5.88671875" style="1" customWidth="1"/>
    <col min="281" max="282" width="6.44140625" style="1" customWidth="1"/>
    <col min="283" max="286" width="5.6640625" style="1" customWidth="1"/>
    <col min="287" max="287" width="6.33203125" style="1" customWidth="1"/>
    <col min="288" max="288" width="5.6640625" style="1" customWidth="1"/>
    <col min="289" max="289" width="7.33203125" style="1" customWidth="1"/>
    <col min="290" max="290" width="7.44140625" style="1" customWidth="1"/>
    <col min="291" max="518" width="8.88671875" style="1"/>
    <col min="519" max="519" width="3" style="1" customWidth="1"/>
    <col min="520" max="520" width="31.6640625" style="1" customWidth="1"/>
    <col min="521" max="521" width="6.6640625" style="1" customWidth="1"/>
    <col min="522" max="522" width="6.88671875" style="1" customWidth="1"/>
    <col min="523" max="523" width="6.109375" style="1" customWidth="1"/>
    <col min="524" max="528" width="7.88671875" style="1" customWidth="1"/>
    <col min="529" max="529" width="6.5546875" style="1" customWidth="1"/>
    <col min="530" max="530" width="6.44140625" style="1" customWidth="1"/>
    <col min="531" max="531" width="6" style="1" customWidth="1"/>
    <col min="532" max="532" width="5.6640625" style="1" customWidth="1"/>
    <col min="533" max="533" width="6.5546875" style="1" customWidth="1"/>
    <col min="534" max="535" width="6.33203125" style="1" customWidth="1"/>
    <col min="536" max="536" width="5.88671875" style="1" customWidth="1"/>
    <col min="537" max="538" width="6.44140625" style="1" customWidth="1"/>
    <col min="539" max="542" width="5.6640625" style="1" customWidth="1"/>
    <col min="543" max="543" width="6.33203125" style="1" customWidth="1"/>
    <col min="544" max="544" width="5.6640625" style="1" customWidth="1"/>
    <col min="545" max="545" width="7.33203125" style="1" customWidth="1"/>
    <col min="546" max="546" width="7.44140625" style="1" customWidth="1"/>
    <col min="547" max="774" width="8.88671875" style="1"/>
    <col min="775" max="775" width="3" style="1" customWidth="1"/>
    <col min="776" max="776" width="31.6640625" style="1" customWidth="1"/>
    <col min="777" max="777" width="6.6640625" style="1" customWidth="1"/>
    <col min="778" max="778" width="6.88671875" style="1" customWidth="1"/>
    <col min="779" max="779" width="6.109375" style="1" customWidth="1"/>
    <col min="780" max="784" width="7.88671875" style="1" customWidth="1"/>
    <col min="785" max="785" width="6.5546875" style="1" customWidth="1"/>
    <col min="786" max="786" width="6.44140625" style="1" customWidth="1"/>
    <col min="787" max="787" width="6" style="1" customWidth="1"/>
    <col min="788" max="788" width="5.6640625" style="1" customWidth="1"/>
    <col min="789" max="789" width="6.5546875" style="1" customWidth="1"/>
    <col min="790" max="791" width="6.33203125" style="1" customWidth="1"/>
    <col min="792" max="792" width="5.88671875" style="1" customWidth="1"/>
    <col min="793" max="794" width="6.44140625" style="1" customWidth="1"/>
    <col min="795" max="798" width="5.6640625" style="1" customWidth="1"/>
    <col min="799" max="799" width="6.33203125" style="1" customWidth="1"/>
    <col min="800" max="800" width="5.6640625" style="1" customWidth="1"/>
    <col min="801" max="801" width="7.33203125" style="1" customWidth="1"/>
    <col min="802" max="802" width="7.44140625" style="1" customWidth="1"/>
    <col min="803" max="1030" width="8.88671875" style="1"/>
    <col min="1031" max="1031" width="3" style="1" customWidth="1"/>
    <col min="1032" max="1032" width="31.6640625" style="1" customWidth="1"/>
    <col min="1033" max="1033" width="6.6640625" style="1" customWidth="1"/>
    <col min="1034" max="1034" width="6.88671875" style="1" customWidth="1"/>
    <col min="1035" max="1035" width="6.109375" style="1" customWidth="1"/>
    <col min="1036" max="1040" width="7.88671875" style="1" customWidth="1"/>
    <col min="1041" max="1041" width="6.5546875" style="1" customWidth="1"/>
    <col min="1042" max="1042" width="6.44140625" style="1" customWidth="1"/>
    <col min="1043" max="1043" width="6" style="1" customWidth="1"/>
    <col min="1044" max="1044" width="5.6640625" style="1" customWidth="1"/>
    <col min="1045" max="1045" width="6.5546875" style="1" customWidth="1"/>
    <col min="1046" max="1047" width="6.33203125" style="1" customWidth="1"/>
    <col min="1048" max="1048" width="5.88671875" style="1" customWidth="1"/>
    <col min="1049" max="1050" width="6.44140625" style="1" customWidth="1"/>
    <col min="1051" max="1054" width="5.6640625" style="1" customWidth="1"/>
    <col min="1055" max="1055" width="6.33203125" style="1" customWidth="1"/>
    <col min="1056" max="1056" width="5.6640625" style="1" customWidth="1"/>
    <col min="1057" max="1057" width="7.33203125" style="1" customWidth="1"/>
    <col min="1058" max="1058" width="7.44140625" style="1" customWidth="1"/>
    <col min="1059" max="1286" width="8.88671875" style="1"/>
    <col min="1287" max="1287" width="3" style="1" customWidth="1"/>
    <col min="1288" max="1288" width="31.6640625" style="1" customWidth="1"/>
    <col min="1289" max="1289" width="6.6640625" style="1" customWidth="1"/>
    <col min="1290" max="1290" width="6.88671875" style="1" customWidth="1"/>
    <col min="1291" max="1291" width="6.109375" style="1" customWidth="1"/>
    <col min="1292" max="1296" width="7.88671875" style="1" customWidth="1"/>
    <col min="1297" max="1297" width="6.5546875" style="1" customWidth="1"/>
    <col min="1298" max="1298" width="6.44140625" style="1" customWidth="1"/>
    <col min="1299" max="1299" width="6" style="1" customWidth="1"/>
    <col min="1300" max="1300" width="5.6640625" style="1" customWidth="1"/>
    <col min="1301" max="1301" width="6.5546875" style="1" customWidth="1"/>
    <col min="1302" max="1303" width="6.33203125" style="1" customWidth="1"/>
    <col min="1304" max="1304" width="5.88671875" style="1" customWidth="1"/>
    <col min="1305" max="1306" width="6.44140625" style="1" customWidth="1"/>
    <col min="1307" max="1310" width="5.6640625" style="1" customWidth="1"/>
    <col min="1311" max="1311" width="6.33203125" style="1" customWidth="1"/>
    <col min="1312" max="1312" width="5.6640625" style="1" customWidth="1"/>
    <col min="1313" max="1313" width="7.33203125" style="1" customWidth="1"/>
    <col min="1314" max="1314" width="7.44140625" style="1" customWidth="1"/>
    <col min="1315" max="1542" width="8.88671875" style="1"/>
    <col min="1543" max="1543" width="3" style="1" customWidth="1"/>
    <col min="1544" max="1544" width="31.6640625" style="1" customWidth="1"/>
    <col min="1545" max="1545" width="6.6640625" style="1" customWidth="1"/>
    <col min="1546" max="1546" width="6.88671875" style="1" customWidth="1"/>
    <col min="1547" max="1547" width="6.109375" style="1" customWidth="1"/>
    <col min="1548" max="1552" width="7.88671875" style="1" customWidth="1"/>
    <col min="1553" max="1553" width="6.5546875" style="1" customWidth="1"/>
    <col min="1554" max="1554" width="6.44140625" style="1" customWidth="1"/>
    <col min="1555" max="1555" width="6" style="1" customWidth="1"/>
    <col min="1556" max="1556" width="5.6640625" style="1" customWidth="1"/>
    <col min="1557" max="1557" width="6.5546875" style="1" customWidth="1"/>
    <col min="1558" max="1559" width="6.33203125" style="1" customWidth="1"/>
    <col min="1560" max="1560" width="5.88671875" style="1" customWidth="1"/>
    <col min="1561" max="1562" width="6.44140625" style="1" customWidth="1"/>
    <col min="1563" max="1566" width="5.6640625" style="1" customWidth="1"/>
    <col min="1567" max="1567" width="6.33203125" style="1" customWidth="1"/>
    <col min="1568" max="1568" width="5.6640625" style="1" customWidth="1"/>
    <col min="1569" max="1569" width="7.33203125" style="1" customWidth="1"/>
    <col min="1570" max="1570" width="7.44140625" style="1" customWidth="1"/>
    <col min="1571" max="1798" width="8.88671875" style="1"/>
    <col min="1799" max="1799" width="3" style="1" customWidth="1"/>
    <col min="1800" max="1800" width="31.6640625" style="1" customWidth="1"/>
    <col min="1801" max="1801" width="6.6640625" style="1" customWidth="1"/>
    <col min="1802" max="1802" width="6.88671875" style="1" customWidth="1"/>
    <col min="1803" max="1803" width="6.109375" style="1" customWidth="1"/>
    <col min="1804" max="1808" width="7.88671875" style="1" customWidth="1"/>
    <col min="1809" max="1809" width="6.5546875" style="1" customWidth="1"/>
    <col min="1810" max="1810" width="6.44140625" style="1" customWidth="1"/>
    <col min="1811" max="1811" width="6" style="1" customWidth="1"/>
    <col min="1812" max="1812" width="5.6640625" style="1" customWidth="1"/>
    <col min="1813" max="1813" width="6.5546875" style="1" customWidth="1"/>
    <col min="1814" max="1815" width="6.33203125" style="1" customWidth="1"/>
    <col min="1816" max="1816" width="5.88671875" style="1" customWidth="1"/>
    <col min="1817" max="1818" width="6.44140625" style="1" customWidth="1"/>
    <col min="1819" max="1822" width="5.6640625" style="1" customWidth="1"/>
    <col min="1823" max="1823" width="6.33203125" style="1" customWidth="1"/>
    <col min="1824" max="1824" width="5.6640625" style="1" customWidth="1"/>
    <col min="1825" max="1825" width="7.33203125" style="1" customWidth="1"/>
    <col min="1826" max="1826" width="7.44140625" style="1" customWidth="1"/>
    <col min="1827" max="2054" width="8.88671875" style="1"/>
    <col min="2055" max="2055" width="3" style="1" customWidth="1"/>
    <col min="2056" max="2056" width="31.6640625" style="1" customWidth="1"/>
    <col min="2057" max="2057" width="6.6640625" style="1" customWidth="1"/>
    <col min="2058" max="2058" width="6.88671875" style="1" customWidth="1"/>
    <col min="2059" max="2059" width="6.109375" style="1" customWidth="1"/>
    <col min="2060" max="2064" width="7.88671875" style="1" customWidth="1"/>
    <col min="2065" max="2065" width="6.5546875" style="1" customWidth="1"/>
    <col min="2066" max="2066" width="6.44140625" style="1" customWidth="1"/>
    <col min="2067" max="2067" width="6" style="1" customWidth="1"/>
    <col min="2068" max="2068" width="5.6640625" style="1" customWidth="1"/>
    <col min="2069" max="2069" width="6.5546875" style="1" customWidth="1"/>
    <col min="2070" max="2071" width="6.33203125" style="1" customWidth="1"/>
    <col min="2072" max="2072" width="5.88671875" style="1" customWidth="1"/>
    <col min="2073" max="2074" width="6.44140625" style="1" customWidth="1"/>
    <col min="2075" max="2078" width="5.6640625" style="1" customWidth="1"/>
    <col min="2079" max="2079" width="6.33203125" style="1" customWidth="1"/>
    <col min="2080" max="2080" width="5.6640625" style="1" customWidth="1"/>
    <col min="2081" max="2081" width="7.33203125" style="1" customWidth="1"/>
    <col min="2082" max="2082" width="7.44140625" style="1" customWidth="1"/>
    <col min="2083" max="2310" width="8.88671875" style="1"/>
    <col min="2311" max="2311" width="3" style="1" customWidth="1"/>
    <col min="2312" max="2312" width="31.6640625" style="1" customWidth="1"/>
    <col min="2313" max="2313" width="6.6640625" style="1" customWidth="1"/>
    <col min="2314" max="2314" width="6.88671875" style="1" customWidth="1"/>
    <col min="2315" max="2315" width="6.109375" style="1" customWidth="1"/>
    <col min="2316" max="2320" width="7.88671875" style="1" customWidth="1"/>
    <col min="2321" max="2321" width="6.5546875" style="1" customWidth="1"/>
    <col min="2322" max="2322" width="6.44140625" style="1" customWidth="1"/>
    <col min="2323" max="2323" width="6" style="1" customWidth="1"/>
    <col min="2324" max="2324" width="5.6640625" style="1" customWidth="1"/>
    <col min="2325" max="2325" width="6.5546875" style="1" customWidth="1"/>
    <col min="2326" max="2327" width="6.33203125" style="1" customWidth="1"/>
    <col min="2328" max="2328" width="5.88671875" style="1" customWidth="1"/>
    <col min="2329" max="2330" width="6.44140625" style="1" customWidth="1"/>
    <col min="2331" max="2334" width="5.6640625" style="1" customWidth="1"/>
    <col min="2335" max="2335" width="6.33203125" style="1" customWidth="1"/>
    <col min="2336" max="2336" width="5.6640625" style="1" customWidth="1"/>
    <col min="2337" max="2337" width="7.33203125" style="1" customWidth="1"/>
    <col min="2338" max="2338" width="7.44140625" style="1" customWidth="1"/>
    <col min="2339" max="2566" width="8.88671875" style="1"/>
    <col min="2567" max="2567" width="3" style="1" customWidth="1"/>
    <col min="2568" max="2568" width="31.6640625" style="1" customWidth="1"/>
    <col min="2569" max="2569" width="6.6640625" style="1" customWidth="1"/>
    <col min="2570" max="2570" width="6.88671875" style="1" customWidth="1"/>
    <col min="2571" max="2571" width="6.109375" style="1" customWidth="1"/>
    <col min="2572" max="2576" width="7.88671875" style="1" customWidth="1"/>
    <col min="2577" max="2577" width="6.5546875" style="1" customWidth="1"/>
    <col min="2578" max="2578" width="6.44140625" style="1" customWidth="1"/>
    <col min="2579" max="2579" width="6" style="1" customWidth="1"/>
    <col min="2580" max="2580" width="5.6640625" style="1" customWidth="1"/>
    <col min="2581" max="2581" width="6.5546875" style="1" customWidth="1"/>
    <col min="2582" max="2583" width="6.33203125" style="1" customWidth="1"/>
    <col min="2584" max="2584" width="5.88671875" style="1" customWidth="1"/>
    <col min="2585" max="2586" width="6.44140625" style="1" customWidth="1"/>
    <col min="2587" max="2590" width="5.6640625" style="1" customWidth="1"/>
    <col min="2591" max="2591" width="6.33203125" style="1" customWidth="1"/>
    <col min="2592" max="2592" width="5.6640625" style="1" customWidth="1"/>
    <col min="2593" max="2593" width="7.33203125" style="1" customWidth="1"/>
    <col min="2594" max="2594" width="7.44140625" style="1" customWidth="1"/>
    <col min="2595" max="2822" width="8.88671875" style="1"/>
    <col min="2823" max="2823" width="3" style="1" customWidth="1"/>
    <col min="2824" max="2824" width="31.6640625" style="1" customWidth="1"/>
    <col min="2825" max="2825" width="6.6640625" style="1" customWidth="1"/>
    <col min="2826" max="2826" width="6.88671875" style="1" customWidth="1"/>
    <col min="2827" max="2827" width="6.109375" style="1" customWidth="1"/>
    <col min="2828" max="2832" width="7.88671875" style="1" customWidth="1"/>
    <col min="2833" max="2833" width="6.5546875" style="1" customWidth="1"/>
    <col min="2834" max="2834" width="6.44140625" style="1" customWidth="1"/>
    <col min="2835" max="2835" width="6" style="1" customWidth="1"/>
    <col min="2836" max="2836" width="5.6640625" style="1" customWidth="1"/>
    <col min="2837" max="2837" width="6.5546875" style="1" customWidth="1"/>
    <col min="2838" max="2839" width="6.33203125" style="1" customWidth="1"/>
    <col min="2840" max="2840" width="5.88671875" style="1" customWidth="1"/>
    <col min="2841" max="2842" width="6.44140625" style="1" customWidth="1"/>
    <col min="2843" max="2846" width="5.6640625" style="1" customWidth="1"/>
    <col min="2847" max="2847" width="6.33203125" style="1" customWidth="1"/>
    <col min="2848" max="2848" width="5.6640625" style="1" customWidth="1"/>
    <col min="2849" max="2849" width="7.33203125" style="1" customWidth="1"/>
    <col min="2850" max="2850" width="7.44140625" style="1" customWidth="1"/>
    <col min="2851" max="3078" width="8.88671875" style="1"/>
    <col min="3079" max="3079" width="3" style="1" customWidth="1"/>
    <col min="3080" max="3080" width="31.6640625" style="1" customWidth="1"/>
    <col min="3081" max="3081" width="6.6640625" style="1" customWidth="1"/>
    <col min="3082" max="3082" width="6.88671875" style="1" customWidth="1"/>
    <col min="3083" max="3083" width="6.109375" style="1" customWidth="1"/>
    <col min="3084" max="3088" width="7.88671875" style="1" customWidth="1"/>
    <col min="3089" max="3089" width="6.5546875" style="1" customWidth="1"/>
    <col min="3090" max="3090" width="6.44140625" style="1" customWidth="1"/>
    <col min="3091" max="3091" width="6" style="1" customWidth="1"/>
    <col min="3092" max="3092" width="5.6640625" style="1" customWidth="1"/>
    <col min="3093" max="3093" width="6.5546875" style="1" customWidth="1"/>
    <col min="3094" max="3095" width="6.33203125" style="1" customWidth="1"/>
    <col min="3096" max="3096" width="5.88671875" style="1" customWidth="1"/>
    <col min="3097" max="3098" width="6.44140625" style="1" customWidth="1"/>
    <col min="3099" max="3102" width="5.6640625" style="1" customWidth="1"/>
    <col min="3103" max="3103" width="6.33203125" style="1" customWidth="1"/>
    <col min="3104" max="3104" width="5.6640625" style="1" customWidth="1"/>
    <col min="3105" max="3105" width="7.33203125" style="1" customWidth="1"/>
    <col min="3106" max="3106" width="7.44140625" style="1" customWidth="1"/>
    <col min="3107" max="3334" width="8.88671875" style="1"/>
    <col min="3335" max="3335" width="3" style="1" customWidth="1"/>
    <col min="3336" max="3336" width="31.6640625" style="1" customWidth="1"/>
    <col min="3337" max="3337" width="6.6640625" style="1" customWidth="1"/>
    <col min="3338" max="3338" width="6.88671875" style="1" customWidth="1"/>
    <col min="3339" max="3339" width="6.109375" style="1" customWidth="1"/>
    <col min="3340" max="3344" width="7.88671875" style="1" customWidth="1"/>
    <col min="3345" max="3345" width="6.5546875" style="1" customWidth="1"/>
    <col min="3346" max="3346" width="6.44140625" style="1" customWidth="1"/>
    <col min="3347" max="3347" width="6" style="1" customWidth="1"/>
    <col min="3348" max="3348" width="5.6640625" style="1" customWidth="1"/>
    <col min="3349" max="3349" width="6.5546875" style="1" customWidth="1"/>
    <col min="3350" max="3351" width="6.33203125" style="1" customWidth="1"/>
    <col min="3352" max="3352" width="5.88671875" style="1" customWidth="1"/>
    <col min="3353" max="3354" width="6.44140625" style="1" customWidth="1"/>
    <col min="3355" max="3358" width="5.6640625" style="1" customWidth="1"/>
    <col min="3359" max="3359" width="6.33203125" style="1" customWidth="1"/>
    <col min="3360" max="3360" width="5.6640625" style="1" customWidth="1"/>
    <col min="3361" max="3361" width="7.33203125" style="1" customWidth="1"/>
    <col min="3362" max="3362" width="7.44140625" style="1" customWidth="1"/>
    <col min="3363" max="3590" width="8.88671875" style="1"/>
    <col min="3591" max="3591" width="3" style="1" customWidth="1"/>
    <col min="3592" max="3592" width="31.6640625" style="1" customWidth="1"/>
    <col min="3593" max="3593" width="6.6640625" style="1" customWidth="1"/>
    <col min="3594" max="3594" width="6.88671875" style="1" customWidth="1"/>
    <col min="3595" max="3595" width="6.109375" style="1" customWidth="1"/>
    <col min="3596" max="3600" width="7.88671875" style="1" customWidth="1"/>
    <col min="3601" max="3601" width="6.5546875" style="1" customWidth="1"/>
    <col min="3602" max="3602" width="6.44140625" style="1" customWidth="1"/>
    <col min="3603" max="3603" width="6" style="1" customWidth="1"/>
    <col min="3604" max="3604" width="5.6640625" style="1" customWidth="1"/>
    <col min="3605" max="3605" width="6.5546875" style="1" customWidth="1"/>
    <col min="3606" max="3607" width="6.33203125" style="1" customWidth="1"/>
    <col min="3608" max="3608" width="5.88671875" style="1" customWidth="1"/>
    <col min="3609" max="3610" width="6.44140625" style="1" customWidth="1"/>
    <col min="3611" max="3614" width="5.6640625" style="1" customWidth="1"/>
    <col min="3615" max="3615" width="6.33203125" style="1" customWidth="1"/>
    <col min="3616" max="3616" width="5.6640625" style="1" customWidth="1"/>
    <col min="3617" max="3617" width="7.33203125" style="1" customWidth="1"/>
    <col min="3618" max="3618" width="7.44140625" style="1" customWidth="1"/>
    <col min="3619" max="3846" width="8.88671875" style="1"/>
    <col min="3847" max="3847" width="3" style="1" customWidth="1"/>
    <col min="3848" max="3848" width="31.6640625" style="1" customWidth="1"/>
    <col min="3849" max="3849" width="6.6640625" style="1" customWidth="1"/>
    <col min="3850" max="3850" width="6.88671875" style="1" customWidth="1"/>
    <col min="3851" max="3851" width="6.109375" style="1" customWidth="1"/>
    <col min="3852" max="3856" width="7.88671875" style="1" customWidth="1"/>
    <col min="3857" max="3857" width="6.5546875" style="1" customWidth="1"/>
    <col min="3858" max="3858" width="6.44140625" style="1" customWidth="1"/>
    <col min="3859" max="3859" width="6" style="1" customWidth="1"/>
    <col min="3860" max="3860" width="5.6640625" style="1" customWidth="1"/>
    <col min="3861" max="3861" width="6.5546875" style="1" customWidth="1"/>
    <col min="3862" max="3863" width="6.33203125" style="1" customWidth="1"/>
    <col min="3864" max="3864" width="5.88671875" style="1" customWidth="1"/>
    <col min="3865" max="3866" width="6.44140625" style="1" customWidth="1"/>
    <col min="3867" max="3870" width="5.6640625" style="1" customWidth="1"/>
    <col min="3871" max="3871" width="6.33203125" style="1" customWidth="1"/>
    <col min="3872" max="3872" width="5.6640625" style="1" customWidth="1"/>
    <col min="3873" max="3873" width="7.33203125" style="1" customWidth="1"/>
    <col min="3874" max="3874" width="7.44140625" style="1" customWidth="1"/>
    <col min="3875" max="4102" width="8.88671875" style="1"/>
    <col min="4103" max="4103" width="3" style="1" customWidth="1"/>
    <col min="4104" max="4104" width="31.6640625" style="1" customWidth="1"/>
    <col min="4105" max="4105" width="6.6640625" style="1" customWidth="1"/>
    <col min="4106" max="4106" width="6.88671875" style="1" customWidth="1"/>
    <col min="4107" max="4107" width="6.109375" style="1" customWidth="1"/>
    <col min="4108" max="4112" width="7.88671875" style="1" customWidth="1"/>
    <col min="4113" max="4113" width="6.5546875" style="1" customWidth="1"/>
    <col min="4114" max="4114" width="6.44140625" style="1" customWidth="1"/>
    <col min="4115" max="4115" width="6" style="1" customWidth="1"/>
    <col min="4116" max="4116" width="5.6640625" style="1" customWidth="1"/>
    <col min="4117" max="4117" width="6.5546875" style="1" customWidth="1"/>
    <col min="4118" max="4119" width="6.33203125" style="1" customWidth="1"/>
    <col min="4120" max="4120" width="5.88671875" style="1" customWidth="1"/>
    <col min="4121" max="4122" width="6.44140625" style="1" customWidth="1"/>
    <col min="4123" max="4126" width="5.6640625" style="1" customWidth="1"/>
    <col min="4127" max="4127" width="6.33203125" style="1" customWidth="1"/>
    <col min="4128" max="4128" width="5.6640625" style="1" customWidth="1"/>
    <col min="4129" max="4129" width="7.33203125" style="1" customWidth="1"/>
    <col min="4130" max="4130" width="7.44140625" style="1" customWidth="1"/>
    <col min="4131" max="4358" width="8.88671875" style="1"/>
    <col min="4359" max="4359" width="3" style="1" customWidth="1"/>
    <col min="4360" max="4360" width="31.6640625" style="1" customWidth="1"/>
    <col min="4361" max="4361" width="6.6640625" style="1" customWidth="1"/>
    <col min="4362" max="4362" width="6.88671875" style="1" customWidth="1"/>
    <col min="4363" max="4363" width="6.109375" style="1" customWidth="1"/>
    <col min="4364" max="4368" width="7.88671875" style="1" customWidth="1"/>
    <col min="4369" max="4369" width="6.5546875" style="1" customWidth="1"/>
    <col min="4370" max="4370" width="6.44140625" style="1" customWidth="1"/>
    <col min="4371" max="4371" width="6" style="1" customWidth="1"/>
    <col min="4372" max="4372" width="5.6640625" style="1" customWidth="1"/>
    <col min="4373" max="4373" width="6.5546875" style="1" customWidth="1"/>
    <col min="4374" max="4375" width="6.33203125" style="1" customWidth="1"/>
    <col min="4376" max="4376" width="5.88671875" style="1" customWidth="1"/>
    <col min="4377" max="4378" width="6.44140625" style="1" customWidth="1"/>
    <col min="4379" max="4382" width="5.6640625" style="1" customWidth="1"/>
    <col min="4383" max="4383" width="6.33203125" style="1" customWidth="1"/>
    <col min="4384" max="4384" width="5.6640625" style="1" customWidth="1"/>
    <col min="4385" max="4385" width="7.33203125" style="1" customWidth="1"/>
    <col min="4386" max="4386" width="7.44140625" style="1" customWidth="1"/>
    <col min="4387" max="4614" width="8.88671875" style="1"/>
    <col min="4615" max="4615" width="3" style="1" customWidth="1"/>
    <col min="4616" max="4616" width="31.6640625" style="1" customWidth="1"/>
    <col min="4617" max="4617" width="6.6640625" style="1" customWidth="1"/>
    <col min="4618" max="4618" width="6.88671875" style="1" customWidth="1"/>
    <col min="4619" max="4619" width="6.109375" style="1" customWidth="1"/>
    <col min="4620" max="4624" width="7.88671875" style="1" customWidth="1"/>
    <col min="4625" max="4625" width="6.5546875" style="1" customWidth="1"/>
    <col min="4626" max="4626" width="6.44140625" style="1" customWidth="1"/>
    <col min="4627" max="4627" width="6" style="1" customWidth="1"/>
    <col min="4628" max="4628" width="5.6640625" style="1" customWidth="1"/>
    <col min="4629" max="4629" width="6.5546875" style="1" customWidth="1"/>
    <col min="4630" max="4631" width="6.33203125" style="1" customWidth="1"/>
    <col min="4632" max="4632" width="5.88671875" style="1" customWidth="1"/>
    <col min="4633" max="4634" width="6.44140625" style="1" customWidth="1"/>
    <col min="4635" max="4638" width="5.6640625" style="1" customWidth="1"/>
    <col min="4639" max="4639" width="6.33203125" style="1" customWidth="1"/>
    <col min="4640" max="4640" width="5.6640625" style="1" customWidth="1"/>
    <col min="4641" max="4641" width="7.33203125" style="1" customWidth="1"/>
    <col min="4642" max="4642" width="7.44140625" style="1" customWidth="1"/>
    <col min="4643" max="4870" width="8.88671875" style="1"/>
    <col min="4871" max="4871" width="3" style="1" customWidth="1"/>
    <col min="4872" max="4872" width="31.6640625" style="1" customWidth="1"/>
    <col min="4873" max="4873" width="6.6640625" style="1" customWidth="1"/>
    <col min="4874" max="4874" width="6.88671875" style="1" customWidth="1"/>
    <col min="4875" max="4875" width="6.109375" style="1" customWidth="1"/>
    <col min="4876" max="4880" width="7.88671875" style="1" customWidth="1"/>
    <col min="4881" max="4881" width="6.5546875" style="1" customWidth="1"/>
    <col min="4882" max="4882" width="6.44140625" style="1" customWidth="1"/>
    <col min="4883" max="4883" width="6" style="1" customWidth="1"/>
    <col min="4884" max="4884" width="5.6640625" style="1" customWidth="1"/>
    <col min="4885" max="4885" width="6.5546875" style="1" customWidth="1"/>
    <col min="4886" max="4887" width="6.33203125" style="1" customWidth="1"/>
    <col min="4888" max="4888" width="5.88671875" style="1" customWidth="1"/>
    <col min="4889" max="4890" width="6.44140625" style="1" customWidth="1"/>
    <col min="4891" max="4894" width="5.6640625" style="1" customWidth="1"/>
    <col min="4895" max="4895" width="6.33203125" style="1" customWidth="1"/>
    <col min="4896" max="4896" width="5.6640625" style="1" customWidth="1"/>
    <col min="4897" max="4897" width="7.33203125" style="1" customWidth="1"/>
    <col min="4898" max="4898" width="7.44140625" style="1" customWidth="1"/>
    <col min="4899" max="5126" width="8.88671875" style="1"/>
    <col min="5127" max="5127" width="3" style="1" customWidth="1"/>
    <col min="5128" max="5128" width="31.6640625" style="1" customWidth="1"/>
    <col min="5129" max="5129" width="6.6640625" style="1" customWidth="1"/>
    <col min="5130" max="5130" width="6.88671875" style="1" customWidth="1"/>
    <col min="5131" max="5131" width="6.109375" style="1" customWidth="1"/>
    <col min="5132" max="5136" width="7.88671875" style="1" customWidth="1"/>
    <col min="5137" max="5137" width="6.5546875" style="1" customWidth="1"/>
    <col min="5138" max="5138" width="6.44140625" style="1" customWidth="1"/>
    <col min="5139" max="5139" width="6" style="1" customWidth="1"/>
    <col min="5140" max="5140" width="5.6640625" style="1" customWidth="1"/>
    <col min="5141" max="5141" width="6.5546875" style="1" customWidth="1"/>
    <col min="5142" max="5143" width="6.33203125" style="1" customWidth="1"/>
    <col min="5144" max="5144" width="5.88671875" style="1" customWidth="1"/>
    <col min="5145" max="5146" width="6.44140625" style="1" customWidth="1"/>
    <col min="5147" max="5150" width="5.6640625" style="1" customWidth="1"/>
    <col min="5151" max="5151" width="6.33203125" style="1" customWidth="1"/>
    <col min="5152" max="5152" width="5.6640625" style="1" customWidth="1"/>
    <col min="5153" max="5153" width="7.33203125" style="1" customWidth="1"/>
    <col min="5154" max="5154" width="7.44140625" style="1" customWidth="1"/>
    <col min="5155" max="5382" width="8.88671875" style="1"/>
    <col min="5383" max="5383" width="3" style="1" customWidth="1"/>
    <col min="5384" max="5384" width="31.6640625" style="1" customWidth="1"/>
    <col min="5385" max="5385" width="6.6640625" style="1" customWidth="1"/>
    <col min="5386" max="5386" width="6.88671875" style="1" customWidth="1"/>
    <col min="5387" max="5387" width="6.109375" style="1" customWidth="1"/>
    <col min="5388" max="5392" width="7.88671875" style="1" customWidth="1"/>
    <col min="5393" max="5393" width="6.5546875" style="1" customWidth="1"/>
    <col min="5394" max="5394" width="6.44140625" style="1" customWidth="1"/>
    <col min="5395" max="5395" width="6" style="1" customWidth="1"/>
    <col min="5396" max="5396" width="5.6640625" style="1" customWidth="1"/>
    <col min="5397" max="5397" width="6.5546875" style="1" customWidth="1"/>
    <col min="5398" max="5399" width="6.33203125" style="1" customWidth="1"/>
    <col min="5400" max="5400" width="5.88671875" style="1" customWidth="1"/>
    <col min="5401" max="5402" width="6.44140625" style="1" customWidth="1"/>
    <col min="5403" max="5406" width="5.6640625" style="1" customWidth="1"/>
    <col min="5407" max="5407" width="6.33203125" style="1" customWidth="1"/>
    <col min="5408" max="5408" width="5.6640625" style="1" customWidth="1"/>
    <col min="5409" max="5409" width="7.33203125" style="1" customWidth="1"/>
    <col min="5410" max="5410" width="7.44140625" style="1" customWidth="1"/>
    <col min="5411" max="5638" width="8.88671875" style="1"/>
    <col min="5639" max="5639" width="3" style="1" customWidth="1"/>
    <col min="5640" max="5640" width="31.6640625" style="1" customWidth="1"/>
    <col min="5641" max="5641" width="6.6640625" style="1" customWidth="1"/>
    <col min="5642" max="5642" width="6.88671875" style="1" customWidth="1"/>
    <col min="5643" max="5643" width="6.109375" style="1" customWidth="1"/>
    <col min="5644" max="5648" width="7.88671875" style="1" customWidth="1"/>
    <col min="5649" max="5649" width="6.5546875" style="1" customWidth="1"/>
    <col min="5650" max="5650" width="6.44140625" style="1" customWidth="1"/>
    <col min="5651" max="5651" width="6" style="1" customWidth="1"/>
    <col min="5652" max="5652" width="5.6640625" style="1" customWidth="1"/>
    <col min="5653" max="5653" width="6.5546875" style="1" customWidth="1"/>
    <col min="5654" max="5655" width="6.33203125" style="1" customWidth="1"/>
    <col min="5656" max="5656" width="5.88671875" style="1" customWidth="1"/>
    <col min="5657" max="5658" width="6.44140625" style="1" customWidth="1"/>
    <col min="5659" max="5662" width="5.6640625" style="1" customWidth="1"/>
    <col min="5663" max="5663" width="6.33203125" style="1" customWidth="1"/>
    <col min="5664" max="5664" width="5.6640625" style="1" customWidth="1"/>
    <col min="5665" max="5665" width="7.33203125" style="1" customWidth="1"/>
    <col min="5666" max="5666" width="7.44140625" style="1" customWidth="1"/>
    <col min="5667" max="5894" width="8.88671875" style="1"/>
    <col min="5895" max="5895" width="3" style="1" customWidth="1"/>
    <col min="5896" max="5896" width="31.6640625" style="1" customWidth="1"/>
    <col min="5897" max="5897" width="6.6640625" style="1" customWidth="1"/>
    <col min="5898" max="5898" width="6.88671875" style="1" customWidth="1"/>
    <col min="5899" max="5899" width="6.109375" style="1" customWidth="1"/>
    <col min="5900" max="5904" width="7.88671875" style="1" customWidth="1"/>
    <col min="5905" max="5905" width="6.5546875" style="1" customWidth="1"/>
    <col min="5906" max="5906" width="6.44140625" style="1" customWidth="1"/>
    <col min="5907" max="5907" width="6" style="1" customWidth="1"/>
    <col min="5908" max="5908" width="5.6640625" style="1" customWidth="1"/>
    <col min="5909" max="5909" width="6.5546875" style="1" customWidth="1"/>
    <col min="5910" max="5911" width="6.33203125" style="1" customWidth="1"/>
    <col min="5912" max="5912" width="5.88671875" style="1" customWidth="1"/>
    <col min="5913" max="5914" width="6.44140625" style="1" customWidth="1"/>
    <col min="5915" max="5918" width="5.6640625" style="1" customWidth="1"/>
    <col min="5919" max="5919" width="6.33203125" style="1" customWidth="1"/>
    <col min="5920" max="5920" width="5.6640625" style="1" customWidth="1"/>
    <col min="5921" max="5921" width="7.33203125" style="1" customWidth="1"/>
    <col min="5922" max="5922" width="7.44140625" style="1" customWidth="1"/>
    <col min="5923" max="6150" width="8.88671875" style="1"/>
    <col min="6151" max="6151" width="3" style="1" customWidth="1"/>
    <col min="6152" max="6152" width="31.6640625" style="1" customWidth="1"/>
    <col min="6153" max="6153" width="6.6640625" style="1" customWidth="1"/>
    <col min="6154" max="6154" width="6.88671875" style="1" customWidth="1"/>
    <col min="6155" max="6155" width="6.109375" style="1" customWidth="1"/>
    <col min="6156" max="6160" width="7.88671875" style="1" customWidth="1"/>
    <col min="6161" max="6161" width="6.5546875" style="1" customWidth="1"/>
    <col min="6162" max="6162" width="6.44140625" style="1" customWidth="1"/>
    <col min="6163" max="6163" width="6" style="1" customWidth="1"/>
    <col min="6164" max="6164" width="5.6640625" style="1" customWidth="1"/>
    <col min="6165" max="6165" width="6.5546875" style="1" customWidth="1"/>
    <col min="6166" max="6167" width="6.33203125" style="1" customWidth="1"/>
    <col min="6168" max="6168" width="5.88671875" style="1" customWidth="1"/>
    <col min="6169" max="6170" width="6.44140625" style="1" customWidth="1"/>
    <col min="6171" max="6174" width="5.6640625" style="1" customWidth="1"/>
    <col min="6175" max="6175" width="6.33203125" style="1" customWidth="1"/>
    <col min="6176" max="6176" width="5.6640625" style="1" customWidth="1"/>
    <col min="6177" max="6177" width="7.33203125" style="1" customWidth="1"/>
    <col min="6178" max="6178" width="7.44140625" style="1" customWidth="1"/>
    <col min="6179" max="6406" width="8.88671875" style="1"/>
    <col min="6407" max="6407" width="3" style="1" customWidth="1"/>
    <col min="6408" max="6408" width="31.6640625" style="1" customWidth="1"/>
    <col min="6409" max="6409" width="6.6640625" style="1" customWidth="1"/>
    <col min="6410" max="6410" width="6.88671875" style="1" customWidth="1"/>
    <col min="6411" max="6411" width="6.109375" style="1" customWidth="1"/>
    <col min="6412" max="6416" width="7.88671875" style="1" customWidth="1"/>
    <col min="6417" max="6417" width="6.5546875" style="1" customWidth="1"/>
    <col min="6418" max="6418" width="6.44140625" style="1" customWidth="1"/>
    <col min="6419" max="6419" width="6" style="1" customWidth="1"/>
    <col min="6420" max="6420" width="5.6640625" style="1" customWidth="1"/>
    <col min="6421" max="6421" width="6.5546875" style="1" customWidth="1"/>
    <col min="6422" max="6423" width="6.33203125" style="1" customWidth="1"/>
    <col min="6424" max="6424" width="5.88671875" style="1" customWidth="1"/>
    <col min="6425" max="6426" width="6.44140625" style="1" customWidth="1"/>
    <col min="6427" max="6430" width="5.6640625" style="1" customWidth="1"/>
    <col min="6431" max="6431" width="6.33203125" style="1" customWidth="1"/>
    <col min="6432" max="6432" width="5.6640625" style="1" customWidth="1"/>
    <col min="6433" max="6433" width="7.33203125" style="1" customWidth="1"/>
    <col min="6434" max="6434" width="7.44140625" style="1" customWidth="1"/>
    <col min="6435" max="6662" width="8.88671875" style="1"/>
    <col min="6663" max="6663" width="3" style="1" customWidth="1"/>
    <col min="6664" max="6664" width="31.6640625" style="1" customWidth="1"/>
    <col min="6665" max="6665" width="6.6640625" style="1" customWidth="1"/>
    <col min="6666" max="6666" width="6.88671875" style="1" customWidth="1"/>
    <col min="6667" max="6667" width="6.109375" style="1" customWidth="1"/>
    <col min="6668" max="6672" width="7.88671875" style="1" customWidth="1"/>
    <col min="6673" max="6673" width="6.5546875" style="1" customWidth="1"/>
    <col min="6674" max="6674" width="6.44140625" style="1" customWidth="1"/>
    <col min="6675" max="6675" width="6" style="1" customWidth="1"/>
    <col min="6676" max="6676" width="5.6640625" style="1" customWidth="1"/>
    <col min="6677" max="6677" width="6.5546875" style="1" customWidth="1"/>
    <col min="6678" max="6679" width="6.33203125" style="1" customWidth="1"/>
    <col min="6680" max="6680" width="5.88671875" style="1" customWidth="1"/>
    <col min="6681" max="6682" width="6.44140625" style="1" customWidth="1"/>
    <col min="6683" max="6686" width="5.6640625" style="1" customWidth="1"/>
    <col min="6687" max="6687" width="6.33203125" style="1" customWidth="1"/>
    <col min="6688" max="6688" width="5.6640625" style="1" customWidth="1"/>
    <col min="6689" max="6689" width="7.33203125" style="1" customWidth="1"/>
    <col min="6690" max="6690" width="7.44140625" style="1" customWidth="1"/>
    <col min="6691" max="6918" width="8.88671875" style="1"/>
    <col min="6919" max="6919" width="3" style="1" customWidth="1"/>
    <col min="6920" max="6920" width="31.6640625" style="1" customWidth="1"/>
    <col min="6921" max="6921" width="6.6640625" style="1" customWidth="1"/>
    <col min="6922" max="6922" width="6.88671875" style="1" customWidth="1"/>
    <col min="6923" max="6923" width="6.109375" style="1" customWidth="1"/>
    <col min="6924" max="6928" width="7.88671875" style="1" customWidth="1"/>
    <col min="6929" max="6929" width="6.5546875" style="1" customWidth="1"/>
    <col min="6930" max="6930" width="6.44140625" style="1" customWidth="1"/>
    <col min="6931" max="6931" width="6" style="1" customWidth="1"/>
    <col min="6932" max="6932" width="5.6640625" style="1" customWidth="1"/>
    <col min="6933" max="6933" width="6.5546875" style="1" customWidth="1"/>
    <col min="6934" max="6935" width="6.33203125" style="1" customWidth="1"/>
    <col min="6936" max="6936" width="5.88671875" style="1" customWidth="1"/>
    <col min="6937" max="6938" width="6.44140625" style="1" customWidth="1"/>
    <col min="6939" max="6942" width="5.6640625" style="1" customWidth="1"/>
    <col min="6943" max="6943" width="6.33203125" style="1" customWidth="1"/>
    <col min="6944" max="6944" width="5.6640625" style="1" customWidth="1"/>
    <col min="6945" max="6945" width="7.33203125" style="1" customWidth="1"/>
    <col min="6946" max="6946" width="7.44140625" style="1" customWidth="1"/>
    <col min="6947" max="7174" width="8.88671875" style="1"/>
    <col min="7175" max="7175" width="3" style="1" customWidth="1"/>
    <col min="7176" max="7176" width="31.6640625" style="1" customWidth="1"/>
    <col min="7177" max="7177" width="6.6640625" style="1" customWidth="1"/>
    <col min="7178" max="7178" width="6.88671875" style="1" customWidth="1"/>
    <col min="7179" max="7179" width="6.109375" style="1" customWidth="1"/>
    <col min="7180" max="7184" width="7.88671875" style="1" customWidth="1"/>
    <col min="7185" max="7185" width="6.5546875" style="1" customWidth="1"/>
    <col min="7186" max="7186" width="6.44140625" style="1" customWidth="1"/>
    <col min="7187" max="7187" width="6" style="1" customWidth="1"/>
    <col min="7188" max="7188" width="5.6640625" style="1" customWidth="1"/>
    <col min="7189" max="7189" width="6.5546875" style="1" customWidth="1"/>
    <col min="7190" max="7191" width="6.33203125" style="1" customWidth="1"/>
    <col min="7192" max="7192" width="5.88671875" style="1" customWidth="1"/>
    <col min="7193" max="7194" width="6.44140625" style="1" customWidth="1"/>
    <col min="7195" max="7198" width="5.6640625" style="1" customWidth="1"/>
    <col min="7199" max="7199" width="6.33203125" style="1" customWidth="1"/>
    <col min="7200" max="7200" width="5.6640625" style="1" customWidth="1"/>
    <col min="7201" max="7201" width="7.33203125" style="1" customWidth="1"/>
    <col min="7202" max="7202" width="7.44140625" style="1" customWidth="1"/>
    <col min="7203" max="7430" width="8.88671875" style="1"/>
    <col min="7431" max="7431" width="3" style="1" customWidth="1"/>
    <col min="7432" max="7432" width="31.6640625" style="1" customWidth="1"/>
    <col min="7433" max="7433" width="6.6640625" style="1" customWidth="1"/>
    <col min="7434" max="7434" width="6.88671875" style="1" customWidth="1"/>
    <col min="7435" max="7435" width="6.109375" style="1" customWidth="1"/>
    <col min="7436" max="7440" width="7.88671875" style="1" customWidth="1"/>
    <col min="7441" max="7441" width="6.5546875" style="1" customWidth="1"/>
    <col min="7442" max="7442" width="6.44140625" style="1" customWidth="1"/>
    <col min="7443" max="7443" width="6" style="1" customWidth="1"/>
    <col min="7444" max="7444" width="5.6640625" style="1" customWidth="1"/>
    <col min="7445" max="7445" width="6.5546875" style="1" customWidth="1"/>
    <col min="7446" max="7447" width="6.33203125" style="1" customWidth="1"/>
    <col min="7448" max="7448" width="5.88671875" style="1" customWidth="1"/>
    <col min="7449" max="7450" width="6.44140625" style="1" customWidth="1"/>
    <col min="7451" max="7454" width="5.6640625" style="1" customWidth="1"/>
    <col min="7455" max="7455" width="6.33203125" style="1" customWidth="1"/>
    <col min="7456" max="7456" width="5.6640625" style="1" customWidth="1"/>
    <col min="7457" max="7457" width="7.33203125" style="1" customWidth="1"/>
    <col min="7458" max="7458" width="7.44140625" style="1" customWidth="1"/>
    <col min="7459" max="7686" width="8.88671875" style="1"/>
    <col min="7687" max="7687" width="3" style="1" customWidth="1"/>
    <col min="7688" max="7688" width="31.6640625" style="1" customWidth="1"/>
    <col min="7689" max="7689" width="6.6640625" style="1" customWidth="1"/>
    <col min="7690" max="7690" width="6.88671875" style="1" customWidth="1"/>
    <col min="7691" max="7691" width="6.109375" style="1" customWidth="1"/>
    <col min="7692" max="7696" width="7.88671875" style="1" customWidth="1"/>
    <col min="7697" max="7697" width="6.5546875" style="1" customWidth="1"/>
    <col min="7698" max="7698" width="6.44140625" style="1" customWidth="1"/>
    <col min="7699" max="7699" width="6" style="1" customWidth="1"/>
    <col min="7700" max="7700" width="5.6640625" style="1" customWidth="1"/>
    <col min="7701" max="7701" width="6.5546875" style="1" customWidth="1"/>
    <col min="7702" max="7703" width="6.33203125" style="1" customWidth="1"/>
    <col min="7704" max="7704" width="5.88671875" style="1" customWidth="1"/>
    <col min="7705" max="7706" width="6.44140625" style="1" customWidth="1"/>
    <col min="7707" max="7710" width="5.6640625" style="1" customWidth="1"/>
    <col min="7711" max="7711" width="6.33203125" style="1" customWidth="1"/>
    <col min="7712" max="7712" width="5.6640625" style="1" customWidth="1"/>
    <col min="7713" max="7713" width="7.33203125" style="1" customWidth="1"/>
    <col min="7714" max="7714" width="7.44140625" style="1" customWidth="1"/>
    <col min="7715" max="7942" width="8.88671875" style="1"/>
    <col min="7943" max="7943" width="3" style="1" customWidth="1"/>
    <col min="7944" max="7944" width="31.6640625" style="1" customWidth="1"/>
    <col min="7945" max="7945" width="6.6640625" style="1" customWidth="1"/>
    <col min="7946" max="7946" width="6.88671875" style="1" customWidth="1"/>
    <col min="7947" max="7947" width="6.109375" style="1" customWidth="1"/>
    <col min="7948" max="7952" width="7.88671875" style="1" customWidth="1"/>
    <col min="7953" max="7953" width="6.5546875" style="1" customWidth="1"/>
    <col min="7954" max="7954" width="6.44140625" style="1" customWidth="1"/>
    <col min="7955" max="7955" width="6" style="1" customWidth="1"/>
    <col min="7956" max="7956" width="5.6640625" style="1" customWidth="1"/>
    <col min="7957" max="7957" width="6.5546875" style="1" customWidth="1"/>
    <col min="7958" max="7959" width="6.33203125" style="1" customWidth="1"/>
    <col min="7960" max="7960" width="5.88671875" style="1" customWidth="1"/>
    <col min="7961" max="7962" width="6.44140625" style="1" customWidth="1"/>
    <col min="7963" max="7966" width="5.6640625" style="1" customWidth="1"/>
    <col min="7967" max="7967" width="6.33203125" style="1" customWidth="1"/>
    <col min="7968" max="7968" width="5.6640625" style="1" customWidth="1"/>
    <col min="7969" max="7969" width="7.33203125" style="1" customWidth="1"/>
    <col min="7970" max="7970" width="7.44140625" style="1" customWidth="1"/>
    <col min="7971" max="8198" width="8.88671875" style="1"/>
    <col min="8199" max="8199" width="3" style="1" customWidth="1"/>
    <col min="8200" max="8200" width="31.6640625" style="1" customWidth="1"/>
    <col min="8201" max="8201" width="6.6640625" style="1" customWidth="1"/>
    <col min="8202" max="8202" width="6.88671875" style="1" customWidth="1"/>
    <col min="8203" max="8203" width="6.109375" style="1" customWidth="1"/>
    <col min="8204" max="8208" width="7.88671875" style="1" customWidth="1"/>
    <col min="8209" max="8209" width="6.5546875" style="1" customWidth="1"/>
    <col min="8210" max="8210" width="6.44140625" style="1" customWidth="1"/>
    <col min="8211" max="8211" width="6" style="1" customWidth="1"/>
    <col min="8212" max="8212" width="5.6640625" style="1" customWidth="1"/>
    <col min="8213" max="8213" width="6.5546875" style="1" customWidth="1"/>
    <col min="8214" max="8215" width="6.33203125" style="1" customWidth="1"/>
    <col min="8216" max="8216" width="5.88671875" style="1" customWidth="1"/>
    <col min="8217" max="8218" width="6.44140625" style="1" customWidth="1"/>
    <col min="8219" max="8222" width="5.6640625" style="1" customWidth="1"/>
    <col min="8223" max="8223" width="6.33203125" style="1" customWidth="1"/>
    <col min="8224" max="8224" width="5.6640625" style="1" customWidth="1"/>
    <col min="8225" max="8225" width="7.33203125" style="1" customWidth="1"/>
    <col min="8226" max="8226" width="7.44140625" style="1" customWidth="1"/>
    <col min="8227" max="8454" width="8.88671875" style="1"/>
    <col min="8455" max="8455" width="3" style="1" customWidth="1"/>
    <col min="8456" max="8456" width="31.6640625" style="1" customWidth="1"/>
    <col min="8457" max="8457" width="6.6640625" style="1" customWidth="1"/>
    <col min="8458" max="8458" width="6.88671875" style="1" customWidth="1"/>
    <col min="8459" max="8459" width="6.109375" style="1" customWidth="1"/>
    <col min="8460" max="8464" width="7.88671875" style="1" customWidth="1"/>
    <col min="8465" max="8465" width="6.5546875" style="1" customWidth="1"/>
    <col min="8466" max="8466" width="6.44140625" style="1" customWidth="1"/>
    <col min="8467" max="8467" width="6" style="1" customWidth="1"/>
    <col min="8468" max="8468" width="5.6640625" style="1" customWidth="1"/>
    <col min="8469" max="8469" width="6.5546875" style="1" customWidth="1"/>
    <col min="8470" max="8471" width="6.33203125" style="1" customWidth="1"/>
    <col min="8472" max="8472" width="5.88671875" style="1" customWidth="1"/>
    <col min="8473" max="8474" width="6.44140625" style="1" customWidth="1"/>
    <col min="8475" max="8478" width="5.6640625" style="1" customWidth="1"/>
    <col min="8479" max="8479" width="6.33203125" style="1" customWidth="1"/>
    <col min="8480" max="8480" width="5.6640625" style="1" customWidth="1"/>
    <col min="8481" max="8481" width="7.33203125" style="1" customWidth="1"/>
    <col min="8482" max="8482" width="7.44140625" style="1" customWidth="1"/>
    <col min="8483" max="8710" width="8.88671875" style="1"/>
    <col min="8711" max="8711" width="3" style="1" customWidth="1"/>
    <col min="8712" max="8712" width="31.6640625" style="1" customWidth="1"/>
    <col min="8713" max="8713" width="6.6640625" style="1" customWidth="1"/>
    <col min="8714" max="8714" width="6.88671875" style="1" customWidth="1"/>
    <col min="8715" max="8715" width="6.109375" style="1" customWidth="1"/>
    <col min="8716" max="8720" width="7.88671875" style="1" customWidth="1"/>
    <col min="8721" max="8721" width="6.5546875" style="1" customWidth="1"/>
    <col min="8722" max="8722" width="6.44140625" style="1" customWidth="1"/>
    <col min="8723" max="8723" width="6" style="1" customWidth="1"/>
    <col min="8724" max="8724" width="5.6640625" style="1" customWidth="1"/>
    <col min="8725" max="8725" width="6.5546875" style="1" customWidth="1"/>
    <col min="8726" max="8727" width="6.33203125" style="1" customWidth="1"/>
    <col min="8728" max="8728" width="5.88671875" style="1" customWidth="1"/>
    <col min="8729" max="8730" width="6.44140625" style="1" customWidth="1"/>
    <col min="8731" max="8734" width="5.6640625" style="1" customWidth="1"/>
    <col min="8735" max="8735" width="6.33203125" style="1" customWidth="1"/>
    <col min="8736" max="8736" width="5.6640625" style="1" customWidth="1"/>
    <col min="8737" max="8737" width="7.33203125" style="1" customWidth="1"/>
    <col min="8738" max="8738" width="7.44140625" style="1" customWidth="1"/>
    <col min="8739" max="8966" width="8.88671875" style="1"/>
    <col min="8967" max="8967" width="3" style="1" customWidth="1"/>
    <col min="8968" max="8968" width="31.6640625" style="1" customWidth="1"/>
    <col min="8969" max="8969" width="6.6640625" style="1" customWidth="1"/>
    <col min="8970" max="8970" width="6.88671875" style="1" customWidth="1"/>
    <col min="8971" max="8971" width="6.109375" style="1" customWidth="1"/>
    <col min="8972" max="8976" width="7.88671875" style="1" customWidth="1"/>
    <col min="8977" max="8977" width="6.5546875" style="1" customWidth="1"/>
    <col min="8978" max="8978" width="6.44140625" style="1" customWidth="1"/>
    <col min="8979" max="8979" width="6" style="1" customWidth="1"/>
    <col min="8980" max="8980" width="5.6640625" style="1" customWidth="1"/>
    <col min="8981" max="8981" width="6.5546875" style="1" customWidth="1"/>
    <col min="8982" max="8983" width="6.33203125" style="1" customWidth="1"/>
    <col min="8984" max="8984" width="5.88671875" style="1" customWidth="1"/>
    <col min="8985" max="8986" width="6.44140625" style="1" customWidth="1"/>
    <col min="8987" max="8990" width="5.6640625" style="1" customWidth="1"/>
    <col min="8991" max="8991" width="6.33203125" style="1" customWidth="1"/>
    <col min="8992" max="8992" width="5.6640625" style="1" customWidth="1"/>
    <col min="8993" max="8993" width="7.33203125" style="1" customWidth="1"/>
    <col min="8994" max="8994" width="7.44140625" style="1" customWidth="1"/>
    <col min="8995" max="9222" width="8.88671875" style="1"/>
    <col min="9223" max="9223" width="3" style="1" customWidth="1"/>
    <col min="9224" max="9224" width="31.6640625" style="1" customWidth="1"/>
    <col min="9225" max="9225" width="6.6640625" style="1" customWidth="1"/>
    <col min="9226" max="9226" width="6.88671875" style="1" customWidth="1"/>
    <col min="9227" max="9227" width="6.109375" style="1" customWidth="1"/>
    <col min="9228" max="9232" width="7.88671875" style="1" customWidth="1"/>
    <col min="9233" max="9233" width="6.5546875" style="1" customWidth="1"/>
    <col min="9234" max="9234" width="6.44140625" style="1" customWidth="1"/>
    <col min="9235" max="9235" width="6" style="1" customWidth="1"/>
    <col min="9236" max="9236" width="5.6640625" style="1" customWidth="1"/>
    <col min="9237" max="9237" width="6.5546875" style="1" customWidth="1"/>
    <col min="9238" max="9239" width="6.33203125" style="1" customWidth="1"/>
    <col min="9240" max="9240" width="5.88671875" style="1" customWidth="1"/>
    <col min="9241" max="9242" width="6.44140625" style="1" customWidth="1"/>
    <col min="9243" max="9246" width="5.6640625" style="1" customWidth="1"/>
    <col min="9247" max="9247" width="6.33203125" style="1" customWidth="1"/>
    <col min="9248" max="9248" width="5.6640625" style="1" customWidth="1"/>
    <col min="9249" max="9249" width="7.33203125" style="1" customWidth="1"/>
    <col min="9250" max="9250" width="7.44140625" style="1" customWidth="1"/>
    <col min="9251" max="9478" width="8.88671875" style="1"/>
    <col min="9479" max="9479" width="3" style="1" customWidth="1"/>
    <col min="9480" max="9480" width="31.6640625" style="1" customWidth="1"/>
    <col min="9481" max="9481" width="6.6640625" style="1" customWidth="1"/>
    <col min="9482" max="9482" width="6.88671875" style="1" customWidth="1"/>
    <col min="9483" max="9483" width="6.109375" style="1" customWidth="1"/>
    <col min="9484" max="9488" width="7.88671875" style="1" customWidth="1"/>
    <col min="9489" max="9489" width="6.5546875" style="1" customWidth="1"/>
    <col min="9490" max="9490" width="6.44140625" style="1" customWidth="1"/>
    <col min="9491" max="9491" width="6" style="1" customWidth="1"/>
    <col min="9492" max="9492" width="5.6640625" style="1" customWidth="1"/>
    <col min="9493" max="9493" width="6.5546875" style="1" customWidth="1"/>
    <col min="9494" max="9495" width="6.33203125" style="1" customWidth="1"/>
    <col min="9496" max="9496" width="5.88671875" style="1" customWidth="1"/>
    <col min="9497" max="9498" width="6.44140625" style="1" customWidth="1"/>
    <col min="9499" max="9502" width="5.6640625" style="1" customWidth="1"/>
    <col min="9503" max="9503" width="6.33203125" style="1" customWidth="1"/>
    <col min="9504" max="9504" width="5.6640625" style="1" customWidth="1"/>
    <col min="9505" max="9505" width="7.33203125" style="1" customWidth="1"/>
    <col min="9506" max="9506" width="7.44140625" style="1" customWidth="1"/>
    <col min="9507" max="9734" width="8.88671875" style="1"/>
    <col min="9735" max="9735" width="3" style="1" customWidth="1"/>
    <col min="9736" max="9736" width="31.6640625" style="1" customWidth="1"/>
    <col min="9737" max="9737" width="6.6640625" style="1" customWidth="1"/>
    <col min="9738" max="9738" width="6.88671875" style="1" customWidth="1"/>
    <col min="9739" max="9739" width="6.109375" style="1" customWidth="1"/>
    <col min="9740" max="9744" width="7.88671875" style="1" customWidth="1"/>
    <col min="9745" max="9745" width="6.5546875" style="1" customWidth="1"/>
    <col min="9746" max="9746" width="6.44140625" style="1" customWidth="1"/>
    <col min="9747" max="9747" width="6" style="1" customWidth="1"/>
    <col min="9748" max="9748" width="5.6640625" style="1" customWidth="1"/>
    <col min="9749" max="9749" width="6.5546875" style="1" customWidth="1"/>
    <col min="9750" max="9751" width="6.33203125" style="1" customWidth="1"/>
    <col min="9752" max="9752" width="5.88671875" style="1" customWidth="1"/>
    <col min="9753" max="9754" width="6.44140625" style="1" customWidth="1"/>
    <col min="9755" max="9758" width="5.6640625" style="1" customWidth="1"/>
    <col min="9759" max="9759" width="6.33203125" style="1" customWidth="1"/>
    <col min="9760" max="9760" width="5.6640625" style="1" customWidth="1"/>
    <col min="9761" max="9761" width="7.33203125" style="1" customWidth="1"/>
    <col min="9762" max="9762" width="7.44140625" style="1" customWidth="1"/>
    <col min="9763" max="9990" width="8.88671875" style="1"/>
    <col min="9991" max="9991" width="3" style="1" customWidth="1"/>
    <col min="9992" max="9992" width="31.6640625" style="1" customWidth="1"/>
    <col min="9993" max="9993" width="6.6640625" style="1" customWidth="1"/>
    <col min="9994" max="9994" width="6.88671875" style="1" customWidth="1"/>
    <col min="9995" max="9995" width="6.109375" style="1" customWidth="1"/>
    <col min="9996" max="10000" width="7.88671875" style="1" customWidth="1"/>
    <col min="10001" max="10001" width="6.5546875" style="1" customWidth="1"/>
    <col min="10002" max="10002" width="6.44140625" style="1" customWidth="1"/>
    <col min="10003" max="10003" width="6" style="1" customWidth="1"/>
    <col min="10004" max="10004" width="5.6640625" style="1" customWidth="1"/>
    <col min="10005" max="10005" width="6.5546875" style="1" customWidth="1"/>
    <col min="10006" max="10007" width="6.33203125" style="1" customWidth="1"/>
    <col min="10008" max="10008" width="5.88671875" style="1" customWidth="1"/>
    <col min="10009" max="10010" width="6.44140625" style="1" customWidth="1"/>
    <col min="10011" max="10014" width="5.6640625" style="1" customWidth="1"/>
    <col min="10015" max="10015" width="6.33203125" style="1" customWidth="1"/>
    <col min="10016" max="10016" width="5.6640625" style="1" customWidth="1"/>
    <col min="10017" max="10017" width="7.33203125" style="1" customWidth="1"/>
    <col min="10018" max="10018" width="7.44140625" style="1" customWidth="1"/>
    <col min="10019" max="10246" width="8.88671875" style="1"/>
    <col min="10247" max="10247" width="3" style="1" customWidth="1"/>
    <col min="10248" max="10248" width="31.6640625" style="1" customWidth="1"/>
    <col min="10249" max="10249" width="6.6640625" style="1" customWidth="1"/>
    <col min="10250" max="10250" width="6.88671875" style="1" customWidth="1"/>
    <col min="10251" max="10251" width="6.109375" style="1" customWidth="1"/>
    <col min="10252" max="10256" width="7.88671875" style="1" customWidth="1"/>
    <col min="10257" max="10257" width="6.5546875" style="1" customWidth="1"/>
    <col min="10258" max="10258" width="6.44140625" style="1" customWidth="1"/>
    <col min="10259" max="10259" width="6" style="1" customWidth="1"/>
    <col min="10260" max="10260" width="5.6640625" style="1" customWidth="1"/>
    <col min="10261" max="10261" width="6.5546875" style="1" customWidth="1"/>
    <col min="10262" max="10263" width="6.33203125" style="1" customWidth="1"/>
    <col min="10264" max="10264" width="5.88671875" style="1" customWidth="1"/>
    <col min="10265" max="10266" width="6.44140625" style="1" customWidth="1"/>
    <col min="10267" max="10270" width="5.6640625" style="1" customWidth="1"/>
    <col min="10271" max="10271" width="6.33203125" style="1" customWidth="1"/>
    <col min="10272" max="10272" width="5.6640625" style="1" customWidth="1"/>
    <col min="10273" max="10273" width="7.33203125" style="1" customWidth="1"/>
    <col min="10274" max="10274" width="7.44140625" style="1" customWidth="1"/>
    <col min="10275" max="10502" width="8.88671875" style="1"/>
    <col min="10503" max="10503" width="3" style="1" customWidth="1"/>
    <col min="10504" max="10504" width="31.6640625" style="1" customWidth="1"/>
    <col min="10505" max="10505" width="6.6640625" style="1" customWidth="1"/>
    <col min="10506" max="10506" width="6.88671875" style="1" customWidth="1"/>
    <col min="10507" max="10507" width="6.109375" style="1" customWidth="1"/>
    <col min="10508" max="10512" width="7.88671875" style="1" customWidth="1"/>
    <col min="10513" max="10513" width="6.5546875" style="1" customWidth="1"/>
    <col min="10514" max="10514" width="6.44140625" style="1" customWidth="1"/>
    <col min="10515" max="10515" width="6" style="1" customWidth="1"/>
    <col min="10516" max="10516" width="5.6640625" style="1" customWidth="1"/>
    <col min="10517" max="10517" width="6.5546875" style="1" customWidth="1"/>
    <col min="10518" max="10519" width="6.33203125" style="1" customWidth="1"/>
    <col min="10520" max="10520" width="5.88671875" style="1" customWidth="1"/>
    <col min="10521" max="10522" width="6.44140625" style="1" customWidth="1"/>
    <col min="10523" max="10526" width="5.6640625" style="1" customWidth="1"/>
    <col min="10527" max="10527" width="6.33203125" style="1" customWidth="1"/>
    <col min="10528" max="10528" width="5.6640625" style="1" customWidth="1"/>
    <col min="10529" max="10529" width="7.33203125" style="1" customWidth="1"/>
    <col min="10530" max="10530" width="7.44140625" style="1" customWidth="1"/>
    <col min="10531" max="10758" width="8.88671875" style="1"/>
    <col min="10759" max="10759" width="3" style="1" customWidth="1"/>
    <col min="10760" max="10760" width="31.6640625" style="1" customWidth="1"/>
    <col min="10761" max="10761" width="6.6640625" style="1" customWidth="1"/>
    <col min="10762" max="10762" width="6.88671875" style="1" customWidth="1"/>
    <col min="10763" max="10763" width="6.109375" style="1" customWidth="1"/>
    <col min="10764" max="10768" width="7.88671875" style="1" customWidth="1"/>
    <col min="10769" max="10769" width="6.5546875" style="1" customWidth="1"/>
    <col min="10770" max="10770" width="6.44140625" style="1" customWidth="1"/>
    <col min="10771" max="10771" width="6" style="1" customWidth="1"/>
    <col min="10772" max="10772" width="5.6640625" style="1" customWidth="1"/>
    <col min="10773" max="10773" width="6.5546875" style="1" customWidth="1"/>
    <col min="10774" max="10775" width="6.33203125" style="1" customWidth="1"/>
    <col min="10776" max="10776" width="5.88671875" style="1" customWidth="1"/>
    <col min="10777" max="10778" width="6.44140625" style="1" customWidth="1"/>
    <col min="10779" max="10782" width="5.6640625" style="1" customWidth="1"/>
    <col min="10783" max="10783" width="6.33203125" style="1" customWidth="1"/>
    <col min="10784" max="10784" width="5.6640625" style="1" customWidth="1"/>
    <col min="10785" max="10785" width="7.33203125" style="1" customWidth="1"/>
    <col min="10786" max="10786" width="7.44140625" style="1" customWidth="1"/>
    <col min="10787" max="11014" width="8.88671875" style="1"/>
    <col min="11015" max="11015" width="3" style="1" customWidth="1"/>
    <col min="11016" max="11016" width="31.6640625" style="1" customWidth="1"/>
    <col min="11017" max="11017" width="6.6640625" style="1" customWidth="1"/>
    <col min="11018" max="11018" width="6.88671875" style="1" customWidth="1"/>
    <col min="11019" max="11019" width="6.109375" style="1" customWidth="1"/>
    <col min="11020" max="11024" width="7.88671875" style="1" customWidth="1"/>
    <col min="11025" max="11025" width="6.5546875" style="1" customWidth="1"/>
    <col min="11026" max="11026" width="6.44140625" style="1" customWidth="1"/>
    <col min="11027" max="11027" width="6" style="1" customWidth="1"/>
    <col min="11028" max="11028" width="5.6640625" style="1" customWidth="1"/>
    <col min="11029" max="11029" width="6.5546875" style="1" customWidth="1"/>
    <col min="11030" max="11031" width="6.33203125" style="1" customWidth="1"/>
    <col min="11032" max="11032" width="5.88671875" style="1" customWidth="1"/>
    <col min="11033" max="11034" width="6.44140625" style="1" customWidth="1"/>
    <col min="11035" max="11038" width="5.6640625" style="1" customWidth="1"/>
    <col min="11039" max="11039" width="6.33203125" style="1" customWidth="1"/>
    <col min="11040" max="11040" width="5.6640625" style="1" customWidth="1"/>
    <col min="11041" max="11041" width="7.33203125" style="1" customWidth="1"/>
    <col min="11042" max="11042" width="7.44140625" style="1" customWidth="1"/>
    <col min="11043" max="11270" width="8.88671875" style="1"/>
    <col min="11271" max="11271" width="3" style="1" customWidth="1"/>
    <col min="11272" max="11272" width="31.6640625" style="1" customWidth="1"/>
    <col min="11273" max="11273" width="6.6640625" style="1" customWidth="1"/>
    <col min="11274" max="11274" width="6.88671875" style="1" customWidth="1"/>
    <col min="11275" max="11275" width="6.109375" style="1" customWidth="1"/>
    <col min="11276" max="11280" width="7.88671875" style="1" customWidth="1"/>
    <col min="11281" max="11281" width="6.5546875" style="1" customWidth="1"/>
    <col min="11282" max="11282" width="6.44140625" style="1" customWidth="1"/>
    <col min="11283" max="11283" width="6" style="1" customWidth="1"/>
    <col min="11284" max="11284" width="5.6640625" style="1" customWidth="1"/>
    <col min="11285" max="11285" width="6.5546875" style="1" customWidth="1"/>
    <col min="11286" max="11287" width="6.33203125" style="1" customWidth="1"/>
    <col min="11288" max="11288" width="5.88671875" style="1" customWidth="1"/>
    <col min="11289" max="11290" width="6.44140625" style="1" customWidth="1"/>
    <col min="11291" max="11294" width="5.6640625" style="1" customWidth="1"/>
    <col min="11295" max="11295" width="6.33203125" style="1" customWidth="1"/>
    <col min="11296" max="11296" width="5.6640625" style="1" customWidth="1"/>
    <col min="11297" max="11297" width="7.33203125" style="1" customWidth="1"/>
    <col min="11298" max="11298" width="7.44140625" style="1" customWidth="1"/>
    <col min="11299" max="11526" width="8.88671875" style="1"/>
    <col min="11527" max="11527" width="3" style="1" customWidth="1"/>
    <col min="11528" max="11528" width="31.6640625" style="1" customWidth="1"/>
    <col min="11529" max="11529" width="6.6640625" style="1" customWidth="1"/>
    <col min="11530" max="11530" width="6.88671875" style="1" customWidth="1"/>
    <col min="11531" max="11531" width="6.109375" style="1" customWidth="1"/>
    <col min="11532" max="11536" width="7.88671875" style="1" customWidth="1"/>
    <col min="11537" max="11537" width="6.5546875" style="1" customWidth="1"/>
    <col min="11538" max="11538" width="6.44140625" style="1" customWidth="1"/>
    <col min="11539" max="11539" width="6" style="1" customWidth="1"/>
    <col min="11540" max="11540" width="5.6640625" style="1" customWidth="1"/>
    <col min="11541" max="11541" width="6.5546875" style="1" customWidth="1"/>
    <col min="11542" max="11543" width="6.33203125" style="1" customWidth="1"/>
    <col min="11544" max="11544" width="5.88671875" style="1" customWidth="1"/>
    <col min="11545" max="11546" width="6.44140625" style="1" customWidth="1"/>
    <col min="11547" max="11550" width="5.6640625" style="1" customWidth="1"/>
    <col min="11551" max="11551" width="6.33203125" style="1" customWidth="1"/>
    <col min="11552" max="11552" width="5.6640625" style="1" customWidth="1"/>
    <col min="11553" max="11553" width="7.33203125" style="1" customWidth="1"/>
    <col min="11554" max="11554" width="7.44140625" style="1" customWidth="1"/>
    <col min="11555" max="11782" width="8.88671875" style="1"/>
    <col min="11783" max="11783" width="3" style="1" customWidth="1"/>
    <col min="11784" max="11784" width="31.6640625" style="1" customWidth="1"/>
    <col min="11785" max="11785" width="6.6640625" style="1" customWidth="1"/>
    <col min="11786" max="11786" width="6.88671875" style="1" customWidth="1"/>
    <col min="11787" max="11787" width="6.109375" style="1" customWidth="1"/>
    <col min="11788" max="11792" width="7.88671875" style="1" customWidth="1"/>
    <col min="11793" max="11793" width="6.5546875" style="1" customWidth="1"/>
    <col min="11794" max="11794" width="6.44140625" style="1" customWidth="1"/>
    <col min="11795" max="11795" width="6" style="1" customWidth="1"/>
    <col min="11796" max="11796" width="5.6640625" style="1" customWidth="1"/>
    <col min="11797" max="11797" width="6.5546875" style="1" customWidth="1"/>
    <col min="11798" max="11799" width="6.33203125" style="1" customWidth="1"/>
    <col min="11800" max="11800" width="5.88671875" style="1" customWidth="1"/>
    <col min="11801" max="11802" width="6.44140625" style="1" customWidth="1"/>
    <col min="11803" max="11806" width="5.6640625" style="1" customWidth="1"/>
    <col min="11807" max="11807" width="6.33203125" style="1" customWidth="1"/>
    <col min="11808" max="11808" width="5.6640625" style="1" customWidth="1"/>
    <col min="11809" max="11809" width="7.33203125" style="1" customWidth="1"/>
    <col min="11810" max="11810" width="7.44140625" style="1" customWidth="1"/>
    <col min="11811" max="12038" width="8.88671875" style="1"/>
    <col min="12039" max="12039" width="3" style="1" customWidth="1"/>
    <col min="12040" max="12040" width="31.6640625" style="1" customWidth="1"/>
    <col min="12041" max="12041" width="6.6640625" style="1" customWidth="1"/>
    <col min="12042" max="12042" width="6.88671875" style="1" customWidth="1"/>
    <col min="12043" max="12043" width="6.109375" style="1" customWidth="1"/>
    <col min="12044" max="12048" width="7.88671875" style="1" customWidth="1"/>
    <col min="12049" max="12049" width="6.5546875" style="1" customWidth="1"/>
    <col min="12050" max="12050" width="6.44140625" style="1" customWidth="1"/>
    <col min="12051" max="12051" width="6" style="1" customWidth="1"/>
    <col min="12052" max="12052" width="5.6640625" style="1" customWidth="1"/>
    <col min="12053" max="12053" width="6.5546875" style="1" customWidth="1"/>
    <col min="12054" max="12055" width="6.33203125" style="1" customWidth="1"/>
    <col min="12056" max="12056" width="5.88671875" style="1" customWidth="1"/>
    <col min="12057" max="12058" width="6.44140625" style="1" customWidth="1"/>
    <col min="12059" max="12062" width="5.6640625" style="1" customWidth="1"/>
    <col min="12063" max="12063" width="6.33203125" style="1" customWidth="1"/>
    <col min="12064" max="12064" width="5.6640625" style="1" customWidth="1"/>
    <col min="12065" max="12065" width="7.33203125" style="1" customWidth="1"/>
    <col min="12066" max="12066" width="7.44140625" style="1" customWidth="1"/>
    <col min="12067" max="12294" width="8.88671875" style="1"/>
    <col min="12295" max="12295" width="3" style="1" customWidth="1"/>
    <col min="12296" max="12296" width="31.6640625" style="1" customWidth="1"/>
    <col min="12297" max="12297" width="6.6640625" style="1" customWidth="1"/>
    <col min="12298" max="12298" width="6.88671875" style="1" customWidth="1"/>
    <col min="12299" max="12299" width="6.109375" style="1" customWidth="1"/>
    <col min="12300" max="12304" width="7.88671875" style="1" customWidth="1"/>
    <col min="12305" max="12305" width="6.5546875" style="1" customWidth="1"/>
    <col min="12306" max="12306" width="6.44140625" style="1" customWidth="1"/>
    <col min="12307" max="12307" width="6" style="1" customWidth="1"/>
    <col min="12308" max="12308" width="5.6640625" style="1" customWidth="1"/>
    <col min="12309" max="12309" width="6.5546875" style="1" customWidth="1"/>
    <col min="12310" max="12311" width="6.33203125" style="1" customWidth="1"/>
    <col min="12312" max="12312" width="5.88671875" style="1" customWidth="1"/>
    <col min="12313" max="12314" width="6.44140625" style="1" customWidth="1"/>
    <col min="12315" max="12318" width="5.6640625" style="1" customWidth="1"/>
    <col min="12319" max="12319" width="6.33203125" style="1" customWidth="1"/>
    <col min="12320" max="12320" width="5.6640625" style="1" customWidth="1"/>
    <col min="12321" max="12321" width="7.33203125" style="1" customWidth="1"/>
    <col min="12322" max="12322" width="7.44140625" style="1" customWidth="1"/>
    <col min="12323" max="12550" width="8.88671875" style="1"/>
    <col min="12551" max="12551" width="3" style="1" customWidth="1"/>
    <col min="12552" max="12552" width="31.6640625" style="1" customWidth="1"/>
    <col min="12553" max="12553" width="6.6640625" style="1" customWidth="1"/>
    <col min="12554" max="12554" width="6.88671875" style="1" customWidth="1"/>
    <col min="12555" max="12555" width="6.109375" style="1" customWidth="1"/>
    <col min="12556" max="12560" width="7.88671875" style="1" customWidth="1"/>
    <col min="12561" max="12561" width="6.5546875" style="1" customWidth="1"/>
    <col min="12562" max="12562" width="6.44140625" style="1" customWidth="1"/>
    <col min="12563" max="12563" width="6" style="1" customWidth="1"/>
    <col min="12564" max="12564" width="5.6640625" style="1" customWidth="1"/>
    <col min="12565" max="12565" width="6.5546875" style="1" customWidth="1"/>
    <col min="12566" max="12567" width="6.33203125" style="1" customWidth="1"/>
    <col min="12568" max="12568" width="5.88671875" style="1" customWidth="1"/>
    <col min="12569" max="12570" width="6.44140625" style="1" customWidth="1"/>
    <col min="12571" max="12574" width="5.6640625" style="1" customWidth="1"/>
    <col min="12575" max="12575" width="6.33203125" style="1" customWidth="1"/>
    <col min="12576" max="12576" width="5.6640625" style="1" customWidth="1"/>
    <col min="12577" max="12577" width="7.33203125" style="1" customWidth="1"/>
    <col min="12578" max="12578" width="7.44140625" style="1" customWidth="1"/>
    <col min="12579" max="12806" width="8.88671875" style="1"/>
    <col min="12807" max="12807" width="3" style="1" customWidth="1"/>
    <col min="12808" max="12808" width="31.6640625" style="1" customWidth="1"/>
    <col min="12809" max="12809" width="6.6640625" style="1" customWidth="1"/>
    <col min="12810" max="12810" width="6.88671875" style="1" customWidth="1"/>
    <col min="12811" max="12811" width="6.109375" style="1" customWidth="1"/>
    <col min="12812" max="12816" width="7.88671875" style="1" customWidth="1"/>
    <col min="12817" max="12817" width="6.5546875" style="1" customWidth="1"/>
    <col min="12818" max="12818" width="6.44140625" style="1" customWidth="1"/>
    <col min="12819" max="12819" width="6" style="1" customWidth="1"/>
    <col min="12820" max="12820" width="5.6640625" style="1" customWidth="1"/>
    <col min="12821" max="12821" width="6.5546875" style="1" customWidth="1"/>
    <col min="12822" max="12823" width="6.33203125" style="1" customWidth="1"/>
    <col min="12824" max="12824" width="5.88671875" style="1" customWidth="1"/>
    <col min="12825" max="12826" width="6.44140625" style="1" customWidth="1"/>
    <col min="12827" max="12830" width="5.6640625" style="1" customWidth="1"/>
    <col min="12831" max="12831" width="6.33203125" style="1" customWidth="1"/>
    <col min="12832" max="12832" width="5.6640625" style="1" customWidth="1"/>
    <col min="12833" max="12833" width="7.33203125" style="1" customWidth="1"/>
    <col min="12834" max="12834" width="7.44140625" style="1" customWidth="1"/>
    <col min="12835" max="13062" width="8.88671875" style="1"/>
    <col min="13063" max="13063" width="3" style="1" customWidth="1"/>
    <col min="13064" max="13064" width="31.6640625" style="1" customWidth="1"/>
    <col min="13065" max="13065" width="6.6640625" style="1" customWidth="1"/>
    <col min="13066" max="13066" width="6.88671875" style="1" customWidth="1"/>
    <col min="13067" max="13067" width="6.109375" style="1" customWidth="1"/>
    <col min="13068" max="13072" width="7.88671875" style="1" customWidth="1"/>
    <col min="13073" max="13073" width="6.5546875" style="1" customWidth="1"/>
    <col min="13074" max="13074" width="6.44140625" style="1" customWidth="1"/>
    <col min="13075" max="13075" width="6" style="1" customWidth="1"/>
    <col min="13076" max="13076" width="5.6640625" style="1" customWidth="1"/>
    <col min="13077" max="13077" width="6.5546875" style="1" customWidth="1"/>
    <col min="13078" max="13079" width="6.33203125" style="1" customWidth="1"/>
    <col min="13080" max="13080" width="5.88671875" style="1" customWidth="1"/>
    <col min="13081" max="13082" width="6.44140625" style="1" customWidth="1"/>
    <col min="13083" max="13086" width="5.6640625" style="1" customWidth="1"/>
    <col min="13087" max="13087" width="6.33203125" style="1" customWidth="1"/>
    <col min="13088" max="13088" width="5.6640625" style="1" customWidth="1"/>
    <col min="13089" max="13089" width="7.33203125" style="1" customWidth="1"/>
    <col min="13090" max="13090" width="7.44140625" style="1" customWidth="1"/>
    <col min="13091" max="13318" width="8.88671875" style="1"/>
    <col min="13319" max="13319" width="3" style="1" customWidth="1"/>
    <col min="13320" max="13320" width="31.6640625" style="1" customWidth="1"/>
    <col min="13321" max="13321" width="6.6640625" style="1" customWidth="1"/>
    <col min="13322" max="13322" width="6.88671875" style="1" customWidth="1"/>
    <col min="13323" max="13323" width="6.109375" style="1" customWidth="1"/>
    <col min="13324" max="13328" width="7.88671875" style="1" customWidth="1"/>
    <col min="13329" max="13329" width="6.5546875" style="1" customWidth="1"/>
    <col min="13330" max="13330" width="6.44140625" style="1" customWidth="1"/>
    <col min="13331" max="13331" width="6" style="1" customWidth="1"/>
    <col min="13332" max="13332" width="5.6640625" style="1" customWidth="1"/>
    <col min="13333" max="13333" width="6.5546875" style="1" customWidth="1"/>
    <col min="13334" max="13335" width="6.33203125" style="1" customWidth="1"/>
    <col min="13336" max="13336" width="5.88671875" style="1" customWidth="1"/>
    <col min="13337" max="13338" width="6.44140625" style="1" customWidth="1"/>
    <col min="13339" max="13342" width="5.6640625" style="1" customWidth="1"/>
    <col min="13343" max="13343" width="6.33203125" style="1" customWidth="1"/>
    <col min="13344" max="13344" width="5.6640625" style="1" customWidth="1"/>
    <col min="13345" max="13345" width="7.33203125" style="1" customWidth="1"/>
    <col min="13346" max="13346" width="7.44140625" style="1" customWidth="1"/>
    <col min="13347" max="13574" width="8.88671875" style="1"/>
    <col min="13575" max="13575" width="3" style="1" customWidth="1"/>
    <col min="13576" max="13576" width="31.6640625" style="1" customWidth="1"/>
    <col min="13577" max="13577" width="6.6640625" style="1" customWidth="1"/>
    <col min="13578" max="13578" width="6.88671875" style="1" customWidth="1"/>
    <col min="13579" max="13579" width="6.109375" style="1" customWidth="1"/>
    <col min="13580" max="13584" width="7.88671875" style="1" customWidth="1"/>
    <col min="13585" max="13585" width="6.5546875" style="1" customWidth="1"/>
    <col min="13586" max="13586" width="6.44140625" style="1" customWidth="1"/>
    <col min="13587" max="13587" width="6" style="1" customWidth="1"/>
    <col min="13588" max="13588" width="5.6640625" style="1" customWidth="1"/>
    <col min="13589" max="13589" width="6.5546875" style="1" customWidth="1"/>
    <col min="13590" max="13591" width="6.33203125" style="1" customWidth="1"/>
    <col min="13592" max="13592" width="5.88671875" style="1" customWidth="1"/>
    <col min="13593" max="13594" width="6.44140625" style="1" customWidth="1"/>
    <col min="13595" max="13598" width="5.6640625" style="1" customWidth="1"/>
    <col min="13599" max="13599" width="6.33203125" style="1" customWidth="1"/>
    <col min="13600" max="13600" width="5.6640625" style="1" customWidth="1"/>
    <col min="13601" max="13601" width="7.33203125" style="1" customWidth="1"/>
    <col min="13602" max="13602" width="7.44140625" style="1" customWidth="1"/>
    <col min="13603" max="13830" width="8.88671875" style="1"/>
    <col min="13831" max="13831" width="3" style="1" customWidth="1"/>
    <col min="13832" max="13832" width="31.6640625" style="1" customWidth="1"/>
    <col min="13833" max="13833" width="6.6640625" style="1" customWidth="1"/>
    <col min="13834" max="13834" width="6.88671875" style="1" customWidth="1"/>
    <col min="13835" max="13835" width="6.109375" style="1" customWidth="1"/>
    <col min="13836" max="13840" width="7.88671875" style="1" customWidth="1"/>
    <col min="13841" max="13841" width="6.5546875" style="1" customWidth="1"/>
    <col min="13842" max="13842" width="6.44140625" style="1" customWidth="1"/>
    <col min="13843" max="13843" width="6" style="1" customWidth="1"/>
    <col min="13844" max="13844" width="5.6640625" style="1" customWidth="1"/>
    <col min="13845" max="13845" width="6.5546875" style="1" customWidth="1"/>
    <col min="13846" max="13847" width="6.33203125" style="1" customWidth="1"/>
    <col min="13848" max="13848" width="5.88671875" style="1" customWidth="1"/>
    <col min="13849" max="13850" width="6.44140625" style="1" customWidth="1"/>
    <col min="13851" max="13854" width="5.6640625" style="1" customWidth="1"/>
    <col min="13855" max="13855" width="6.33203125" style="1" customWidth="1"/>
    <col min="13856" max="13856" width="5.6640625" style="1" customWidth="1"/>
    <col min="13857" max="13857" width="7.33203125" style="1" customWidth="1"/>
    <col min="13858" max="13858" width="7.44140625" style="1" customWidth="1"/>
    <col min="13859" max="14086" width="8.88671875" style="1"/>
    <col min="14087" max="14087" width="3" style="1" customWidth="1"/>
    <col min="14088" max="14088" width="31.6640625" style="1" customWidth="1"/>
    <col min="14089" max="14089" width="6.6640625" style="1" customWidth="1"/>
    <col min="14090" max="14090" width="6.88671875" style="1" customWidth="1"/>
    <col min="14091" max="14091" width="6.109375" style="1" customWidth="1"/>
    <col min="14092" max="14096" width="7.88671875" style="1" customWidth="1"/>
    <col min="14097" max="14097" width="6.5546875" style="1" customWidth="1"/>
    <col min="14098" max="14098" width="6.44140625" style="1" customWidth="1"/>
    <col min="14099" max="14099" width="6" style="1" customWidth="1"/>
    <col min="14100" max="14100" width="5.6640625" style="1" customWidth="1"/>
    <col min="14101" max="14101" width="6.5546875" style="1" customWidth="1"/>
    <col min="14102" max="14103" width="6.33203125" style="1" customWidth="1"/>
    <col min="14104" max="14104" width="5.88671875" style="1" customWidth="1"/>
    <col min="14105" max="14106" width="6.44140625" style="1" customWidth="1"/>
    <col min="14107" max="14110" width="5.6640625" style="1" customWidth="1"/>
    <col min="14111" max="14111" width="6.33203125" style="1" customWidth="1"/>
    <col min="14112" max="14112" width="5.6640625" style="1" customWidth="1"/>
    <col min="14113" max="14113" width="7.33203125" style="1" customWidth="1"/>
    <col min="14114" max="14114" width="7.44140625" style="1" customWidth="1"/>
    <col min="14115" max="14342" width="8.88671875" style="1"/>
    <col min="14343" max="14343" width="3" style="1" customWidth="1"/>
    <col min="14344" max="14344" width="31.6640625" style="1" customWidth="1"/>
    <col min="14345" max="14345" width="6.6640625" style="1" customWidth="1"/>
    <col min="14346" max="14346" width="6.88671875" style="1" customWidth="1"/>
    <col min="14347" max="14347" width="6.109375" style="1" customWidth="1"/>
    <col min="14348" max="14352" width="7.88671875" style="1" customWidth="1"/>
    <col min="14353" max="14353" width="6.5546875" style="1" customWidth="1"/>
    <col min="14354" max="14354" width="6.44140625" style="1" customWidth="1"/>
    <col min="14355" max="14355" width="6" style="1" customWidth="1"/>
    <col min="14356" max="14356" width="5.6640625" style="1" customWidth="1"/>
    <col min="14357" max="14357" width="6.5546875" style="1" customWidth="1"/>
    <col min="14358" max="14359" width="6.33203125" style="1" customWidth="1"/>
    <col min="14360" max="14360" width="5.88671875" style="1" customWidth="1"/>
    <col min="14361" max="14362" width="6.44140625" style="1" customWidth="1"/>
    <col min="14363" max="14366" width="5.6640625" style="1" customWidth="1"/>
    <col min="14367" max="14367" width="6.33203125" style="1" customWidth="1"/>
    <col min="14368" max="14368" width="5.6640625" style="1" customWidth="1"/>
    <col min="14369" max="14369" width="7.33203125" style="1" customWidth="1"/>
    <col min="14370" max="14370" width="7.44140625" style="1" customWidth="1"/>
    <col min="14371" max="14598" width="8.88671875" style="1"/>
    <col min="14599" max="14599" width="3" style="1" customWidth="1"/>
    <col min="14600" max="14600" width="31.6640625" style="1" customWidth="1"/>
    <col min="14601" max="14601" width="6.6640625" style="1" customWidth="1"/>
    <col min="14602" max="14602" width="6.88671875" style="1" customWidth="1"/>
    <col min="14603" max="14603" width="6.109375" style="1" customWidth="1"/>
    <col min="14604" max="14608" width="7.88671875" style="1" customWidth="1"/>
    <col min="14609" max="14609" width="6.5546875" style="1" customWidth="1"/>
    <col min="14610" max="14610" width="6.44140625" style="1" customWidth="1"/>
    <col min="14611" max="14611" width="6" style="1" customWidth="1"/>
    <col min="14612" max="14612" width="5.6640625" style="1" customWidth="1"/>
    <col min="14613" max="14613" width="6.5546875" style="1" customWidth="1"/>
    <col min="14614" max="14615" width="6.33203125" style="1" customWidth="1"/>
    <col min="14616" max="14616" width="5.88671875" style="1" customWidth="1"/>
    <col min="14617" max="14618" width="6.44140625" style="1" customWidth="1"/>
    <col min="14619" max="14622" width="5.6640625" style="1" customWidth="1"/>
    <col min="14623" max="14623" width="6.33203125" style="1" customWidth="1"/>
    <col min="14624" max="14624" width="5.6640625" style="1" customWidth="1"/>
    <col min="14625" max="14625" width="7.33203125" style="1" customWidth="1"/>
    <col min="14626" max="14626" width="7.44140625" style="1" customWidth="1"/>
    <col min="14627" max="14854" width="8.88671875" style="1"/>
    <col min="14855" max="14855" width="3" style="1" customWidth="1"/>
    <col min="14856" max="14856" width="31.6640625" style="1" customWidth="1"/>
    <col min="14857" max="14857" width="6.6640625" style="1" customWidth="1"/>
    <col min="14858" max="14858" width="6.88671875" style="1" customWidth="1"/>
    <col min="14859" max="14859" width="6.109375" style="1" customWidth="1"/>
    <col min="14860" max="14864" width="7.88671875" style="1" customWidth="1"/>
    <col min="14865" max="14865" width="6.5546875" style="1" customWidth="1"/>
    <col min="14866" max="14866" width="6.44140625" style="1" customWidth="1"/>
    <col min="14867" max="14867" width="6" style="1" customWidth="1"/>
    <col min="14868" max="14868" width="5.6640625" style="1" customWidth="1"/>
    <col min="14869" max="14869" width="6.5546875" style="1" customWidth="1"/>
    <col min="14870" max="14871" width="6.33203125" style="1" customWidth="1"/>
    <col min="14872" max="14872" width="5.88671875" style="1" customWidth="1"/>
    <col min="14873" max="14874" width="6.44140625" style="1" customWidth="1"/>
    <col min="14875" max="14878" width="5.6640625" style="1" customWidth="1"/>
    <col min="14879" max="14879" width="6.33203125" style="1" customWidth="1"/>
    <col min="14880" max="14880" width="5.6640625" style="1" customWidth="1"/>
    <col min="14881" max="14881" width="7.33203125" style="1" customWidth="1"/>
    <col min="14882" max="14882" width="7.44140625" style="1" customWidth="1"/>
    <col min="14883" max="15110" width="8.88671875" style="1"/>
    <col min="15111" max="15111" width="3" style="1" customWidth="1"/>
    <col min="15112" max="15112" width="31.6640625" style="1" customWidth="1"/>
    <col min="15113" max="15113" width="6.6640625" style="1" customWidth="1"/>
    <col min="15114" max="15114" width="6.88671875" style="1" customWidth="1"/>
    <col min="15115" max="15115" width="6.109375" style="1" customWidth="1"/>
    <col min="15116" max="15120" width="7.88671875" style="1" customWidth="1"/>
    <col min="15121" max="15121" width="6.5546875" style="1" customWidth="1"/>
    <col min="15122" max="15122" width="6.44140625" style="1" customWidth="1"/>
    <col min="15123" max="15123" width="6" style="1" customWidth="1"/>
    <col min="15124" max="15124" width="5.6640625" style="1" customWidth="1"/>
    <col min="15125" max="15125" width="6.5546875" style="1" customWidth="1"/>
    <col min="15126" max="15127" width="6.33203125" style="1" customWidth="1"/>
    <col min="15128" max="15128" width="5.88671875" style="1" customWidth="1"/>
    <col min="15129" max="15130" width="6.44140625" style="1" customWidth="1"/>
    <col min="15131" max="15134" width="5.6640625" style="1" customWidth="1"/>
    <col min="15135" max="15135" width="6.33203125" style="1" customWidth="1"/>
    <col min="15136" max="15136" width="5.6640625" style="1" customWidth="1"/>
    <col min="15137" max="15137" width="7.33203125" style="1" customWidth="1"/>
    <col min="15138" max="15138" width="7.44140625" style="1" customWidth="1"/>
    <col min="15139" max="15366" width="8.88671875" style="1"/>
    <col min="15367" max="15367" width="3" style="1" customWidth="1"/>
    <col min="15368" max="15368" width="31.6640625" style="1" customWidth="1"/>
    <col min="15369" max="15369" width="6.6640625" style="1" customWidth="1"/>
    <col min="15370" max="15370" width="6.88671875" style="1" customWidth="1"/>
    <col min="15371" max="15371" width="6.109375" style="1" customWidth="1"/>
    <col min="15372" max="15376" width="7.88671875" style="1" customWidth="1"/>
    <col min="15377" max="15377" width="6.5546875" style="1" customWidth="1"/>
    <col min="15378" max="15378" width="6.44140625" style="1" customWidth="1"/>
    <col min="15379" max="15379" width="6" style="1" customWidth="1"/>
    <col min="15380" max="15380" width="5.6640625" style="1" customWidth="1"/>
    <col min="15381" max="15381" width="6.5546875" style="1" customWidth="1"/>
    <col min="15382" max="15383" width="6.33203125" style="1" customWidth="1"/>
    <col min="15384" max="15384" width="5.88671875" style="1" customWidth="1"/>
    <col min="15385" max="15386" width="6.44140625" style="1" customWidth="1"/>
    <col min="15387" max="15390" width="5.6640625" style="1" customWidth="1"/>
    <col min="15391" max="15391" width="6.33203125" style="1" customWidth="1"/>
    <col min="15392" max="15392" width="5.6640625" style="1" customWidth="1"/>
    <col min="15393" max="15393" width="7.33203125" style="1" customWidth="1"/>
    <col min="15394" max="15394" width="7.44140625" style="1" customWidth="1"/>
    <col min="15395" max="15622" width="8.88671875" style="1"/>
    <col min="15623" max="15623" width="3" style="1" customWidth="1"/>
    <col min="15624" max="15624" width="31.6640625" style="1" customWidth="1"/>
    <col min="15625" max="15625" width="6.6640625" style="1" customWidth="1"/>
    <col min="15626" max="15626" width="6.88671875" style="1" customWidth="1"/>
    <col min="15627" max="15627" width="6.109375" style="1" customWidth="1"/>
    <col min="15628" max="15632" width="7.88671875" style="1" customWidth="1"/>
    <col min="15633" max="15633" width="6.5546875" style="1" customWidth="1"/>
    <col min="15634" max="15634" width="6.44140625" style="1" customWidth="1"/>
    <col min="15635" max="15635" width="6" style="1" customWidth="1"/>
    <col min="15636" max="15636" width="5.6640625" style="1" customWidth="1"/>
    <col min="15637" max="15637" width="6.5546875" style="1" customWidth="1"/>
    <col min="15638" max="15639" width="6.33203125" style="1" customWidth="1"/>
    <col min="15640" max="15640" width="5.88671875" style="1" customWidth="1"/>
    <col min="15641" max="15642" width="6.44140625" style="1" customWidth="1"/>
    <col min="15643" max="15646" width="5.6640625" style="1" customWidth="1"/>
    <col min="15647" max="15647" width="6.33203125" style="1" customWidth="1"/>
    <col min="15648" max="15648" width="5.6640625" style="1" customWidth="1"/>
    <col min="15649" max="15649" width="7.33203125" style="1" customWidth="1"/>
    <col min="15650" max="15650" width="7.44140625" style="1" customWidth="1"/>
    <col min="15651" max="15878" width="8.88671875" style="1"/>
    <col min="15879" max="15879" width="3" style="1" customWidth="1"/>
    <col min="15880" max="15880" width="31.6640625" style="1" customWidth="1"/>
    <col min="15881" max="15881" width="6.6640625" style="1" customWidth="1"/>
    <col min="15882" max="15882" width="6.88671875" style="1" customWidth="1"/>
    <col min="15883" max="15883" width="6.109375" style="1" customWidth="1"/>
    <col min="15884" max="15888" width="7.88671875" style="1" customWidth="1"/>
    <col min="15889" max="15889" width="6.5546875" style="1" customWidth="1"/>
    <col min="15890" max="15890" width="6.44140625" style="1" customWidth="1"/>
    <col min="15891" max="15891" width="6" style="1" customWidth="1"/>
    <col min="15892" max="15892" width="5.6640625" style="1" customWidth="1"/>
    <col min="15893" max="15893" width="6.5546875" style="1" customWidth="1"/>
    <col min="15894" max="15895" width="6.33203125" style="1" customWidth="1"/>
    <col min="15896" max="15896" width="5.88671875" style="1" customWidth="1"/>
    <col min="15897" max="15898" width="6.44140625" style="1" customWidth="1"/>
    <col min="15899" max="15902" width="5.6640625" style="1" customWidth="1"/>
    <col min="15903" max="15903" width="6.33203125" style="1" customWidth="1"/>
    <col min="15904" max="15904" width="5.6640625" style="1" customWidth="1"/>
    <col min="15905" max="15905" width="7.33203125" style="1" customWidth="1"/>
    <col min="15906" max="15906" width="7.44140625" style="1" customWidth="1"/>
    <col min="15907" max="16134" width="8.88671875" style="1"/>
    <col min="16135" max="16135" width="3" style="1" customWidth="1"/>
    <col min="16136" max="16136" width="31.6640625" style="1" customWidth="1"/>
    <col min="16137" max="16137" width="6.6640625" style="1" customWidth="1"/>
    <col min="16138" max="16138" width="6.88671875" style="1" customWidth="1"/>
    <col min="16139" max="16139" width="6.109375" style="1" customWidth="1"/>
    <col min="16140" max="16144" width="7.88671875" style="1" customWidth="1"/>
    <col min="16145" max="16145" width="6.5546875" style="1" customWidth="1"/>
    <col min="16146" max="16146" width="6.44140625" style="1" customWidth="1"/>
    <col min="16147" max="16147" width="6" style="1" customWidth="1"/>
    <col min="16148" max="16148" width="5.6640625" style="1" customWidth="1"/>
    <col min="16149" max="16149" width="6.5546875" style="1" customWidth="1"/>
    <col min="16150" max="16151" width="6.33203125" style="1" customWidth="1"/>
    <col min="16152" max="16152" width="5.88671875" style="1" customWidth="1"/>
    <col min="16153" max="16154" width="6.44140625" style="1" customWidth="1"/>
    <col min="16155" max="16158" width="5.6640625" style="1" customWidth="1"/>
    <col min="16159" max="16159" width="6.33203125" style="1" customWidth="1"/>
    <col min="16160" max="16160" width="5.6640625" style="1" customWidth="1"/>
    <col min="16161" max="16161" width="7.33203125" style="1" customWidth="1"/>
    <col min="16162" max="16162" width="7.44140625" style="1" customWidth="1"/>
    <col min="16163" max="16384" width="8.88671875" style="1"/>
  </cols>
  <sheetData>
    <row r="1" spans="1:36" ht="12.75" customHeight="1" x14ac:dyDescent="0.25"/>
    <row r="2" spans="1:36" ht="12.75" customHeight="1" x14ac:dyDescent="0.25"/>
    <row r="3" spans="1:36" ht="19.2" customHeight="1" x14ac:dyDescent="0.25">
      <c r="A3" s="282" t="s">
        <v>96</v>
      </c>
      <c r="B3" s="282"/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282"/>
      <c r="O3" s="282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</row>
    <row r="4" spans="1:36" ht="21" customHeight="1" x14ac:dyDescent="0.3">
      <c r="A4" s="283"/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83"/>
      <c r="Q4" s="283"/>
      <c r="R4" s="283"/>
      <c r="S4" s="283"/>
      <c r="T4" s="283"/>
      <c r="U4" s="283"/>
      <c r="V4" s="283"/>
      <c r="W4" s="283"/>
      <c r="X4" s="283"/>
      <c r="Y4" s="283"/>
      <c r="Z4" s="283"/>
      <c r="AA4" s="283"/>
      <c r="AB4" s="283"/>
      <c r="AC4" s="283"/>
      <c r="AD4" s="283"/>
      <c r="AE4" s="283"/>
      <c r="AF4" s="283"/>
      <c r="AG4" s="283"/>
      <c r="AH4" s="283"/>
      <c r="AI4" s="283"/>
      <c r="AJ4" s="283"/>
    </row>
    <row r="5" spans="1:36" ht="12.75" customHeight="1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84"/>
      <c r="M5" s="284"/>
      <c r="N5" s="284"/>
      <c r="O5" s="284"/>
      <c r="P5" s="284"/>
      <c r="Q5" s="284"/>
      <c r="R5" s="285"/>
      <c r="S5" s="285"/>
      <c r="T5" s="285"/>
      <c r="U5" s="285"/>
      <c r="V5" s="285"/>
      <c r="W5" s="285"/>
      <c r="X5" s="285"/>
      <c r="AJ5" s="3" t="s">
        <v>0</v>
      </c>
    </row>
    <row r="6" spans="1:36" ht="46.95" customHeight="1" x14ac:dyDescent="0.25">
      <c r="A6" s="276" t="s">
        <v>1</v>
      </c>
      <c r="B6" s="279" t="s">
        <v>2</v>
      </c>
      <c r="C6" s="270" t="s">
        <v>3</v>
      </c>
      <c r="D6" s="271"/>
      <c r="E6" s="271"/>
      <c r="F6" s="271"/>
      <c r="G6" s="272"/>
      <c r="H6" s="270" t="s">
        <v>82</v>
      </c>
      <c r="I6" s="271"/>
      <c r="J6" s="271"/>
      <c r="K6" s="272"/>
      <c r="L6" s="270" t="s">
        <v>4</v>
      </c>
      <c r="M6" s="271"/>
      <c r="N6" s="272"/>
      <c r="O6" s="270" t="s">
        <v>83</v>
      </c>
      <c r="P6" s="271"/>
      <c r="Q6" s="272"/>
      <c r="R6" s="270" t="s">
        <v>5</v>
      </c>
      <c r="S6" s="271"/>
      <c r="T6" s="271"/>
      <c r="U6" s="270" t="s">
        <v>6</v>
      </c>
      <c r="V6" s="271"/>
      <c r="W6" s="271"/>
      <c r="X6" s="271"/>
      <c r="Y6" s="270" t="s">
        <v>7</v>
      </c>
      <c r="Z6" s="271"/>
      <c r="AA6" s="271"/>
      <c r="AB6" s="272"/>
      <c r="AC6" s="273" t="s">
        <v>8</v>
      </c>
      <c r="AD6" s="274"/>
      <c r="AE6" s="274"/>
      <c r="AF6" s="275"/>
      <c r="AG6" s="262" t="s">
        <v>9</v>
      </c>
      <c r="AH6" s="263"/>
      <c r="AI6" s="264"/>
      <c r="AJ6" s="265"/>
    </row>
    <row r="7" spans="1:36" ht="25.95" customHeight="1" x14ac:dyDescent="0.25">
      <c r="A7" s="277"/>
      <c r="B7" s="280"/>
      <c r="C7" s="266" t="s">
        <v>10</v>
      </c>
      <c r="D7" s="254" t="s">
        <v>11</v>
      </c>
      <c r="E7" s="254" t="s">
        <v>78</v>
      </c>
      <c r="F7" s="254" t="s">
        <v>13</v>
      </c>
      <c r="G7" s="268" t="s">
        <v>14</v>
      </c>
      <c r="H7" s="258" t="s">
        <v>10</v>
      </c>
      <c r="I7" s="246" t="s">
        <v>11</v>
      </c>
      <c r="J7" s="246" t="s">
        <v>12</v>
      </c>
      <c r="K7" s="248" t="s">
        <v>14</v>
      </c>
      <c r="L7" s="258" t="s">
        <v>10</v>
      </c>
      <c r="M7" s="246" t="s">
        <v>11</v>
      </c>
      <c r="N7" s="248" t="s">
        <v>14</v>
      </c>
      <c r="O7" s="258" t="s">
        <v>10</v>
      </c>
      <c r="P7" s="246" t="s">
        <v>11</v>
      </c>
      <c r="Q7" s="248" t="s">
        <v>14</v>
      </c>
      <c r="R7" s="258" t="s">
        <v>10</v>
      </c>
      <c r="S7" s="246" t="s">
        <v>13</v>
      </c>
      <c r="T7" s="260" t="s">
        <v>14</v>
      </c>
      <c r="U7" s="258" t="s">
        <v>10</v>
      </c>
      <c r="V7" s="246" t="s">
        <v>11</v>
      </c>
      <c r="W7" s="246" t="s">
        <v>12</v>
      </c>
      <c r="X7" s="256" t="s">
        <v>14</v>
      </c>
      <c r="Y7" s="258" t="s">
        <v>10</v>
      </c>
      <c r="Z7" s="246" t="s">
        <v>11</v>
      </c>
      <c r="AA7" s="246" t="s">
        <v>12</v>
      </c>
      <c r="AB7" s="248" t="s">
        <v>14</v>
      </c>
      <c r="AC7" s="258" t="s">
        <v>10</v>
      </c>
      <c r="AD7" s="246" t="s">
        <v>11</v>
      </c>
      <c r="AE7" s="246" t="s">
        <v>12</v>
      </c>
      <c r="AF7" s="248" t="s">
        <v>14</v>
      </c>
      <c r="AG7" s="250" t="s">
        <v>11</v>
      </c>
      <c r="AH7" s="252" t="s">
        <v>12</v>
      </c>
      <c r="AI7" s="254" t="s">
        <v>13</v>
      </c>
      <c r="AJ7" s="233" t="s">
        <v>14</v>
      </c>
    </row>
    <row r="8" spans="1:36" ht="57.75" customHeight="1" thickBot="1" x14ac:dyDescent="0.3">
      <c r="A8" s="278"/>
      <c r="B8" s="281"/>
      <c r="C8" s="267"/>
      <c r="D8" s="255"/>
      <c r="E8" s="255"/>
      <c r="F8" s="255"/>
      <c r="G8" s="269"/>
      <c r="H8" s="259"/>
      <c r="I8" s="247"/>
      <c r="J8" s="247"/>
      <c r="K8" s="249"/>
      <c r="L8" s="259"/>
      <c r="M8" s="247"/>
      <c r="N8" s="249"/>
      <c r="O8" s="259"/>
      <c r="P8" s="247"/>
      <c r="Q8" s="249"/>
      <c r="R8" s="259"/>
      <c r="S8" s="247"/>
      <c r="T8" s="261"/>
      <c r="U8" s="259"/>
      <c r="V8" s="247"/>
      <c r="W8" s="247"/>
      <c r="X8" s="257"/>
      <c r="Y8" s="259"/>
      <c r="Z8" s="247"/>
      <c r="AA8" s="247"/>
      <c r="AB8" s="249"/>
      <c r="AC8" s="259"/>
      <c r="AD8" s="247"/>
      <c r="AE8" s="247"/>
      <c r="AF8" s="249"/>
      <c r="AG8" s="251"/>
      <c r="AH8" s="253"/>
      <c r="AI8" s="255"/>
      <c r="AJ8" s="234"/>
    </row>
    <row r="9" spans="1:36" s="13" customFormat="1" ht="15.9" customHeight="1" thickTop="1" x14ac:dyDescent="0.25">
      <c r="A9" s="4" t="s">
        <v>15</v>
      </c>
      <c r="B9" s="5" t="s">
        <v>16</v>
      </c>
      <c r="C9" s="6" t="s">
        <v>17</v>
      </c>
      <c r="D9" s="165">
        <v>78233</v>
      </c>
      <c r="E9" s="166">
        <v>-2800</v>
      </c>
      <c r="F9" s="167">
        <v>242</v>
      </c>
      <c r="G9" s="10">
        <f t="shared" ref="G9:G28" si="0">D9+E9+F9</f>
        <v>75675</v>
      </c>
      <c r="H9" s="164" t="s">
        <v>18</v>
      </c>
      <c r="I9" s="171">
        <v>290</v>
      </c>
      <c r="J9" s="175"/>
      <c r="K9" s="162">
        <f>I9</f>
        <v>290</v>
      </c>
      <c r="L9" s="9" t="s">
        <v>19</v>
      </c>
      <c r="M9" s="167">
        <f>6557-500</f>
        <v>6057</v>
      </c>
      <c r="N9" s="8">
        <f>M9</f>
        <v>6057</v>
      </c>
      <c r="O9" s="9" t="s">
        <v>20</v>
      </c>
      <c r="P9" s="167">
        <v>5537</v>
      </c>
      <c r="Q9" s="8">
        <f>P9</f>
        <v>5537</v>
      </c>
      <c r="R9" s="9" t="s">
        <v>21</v>
      </c>
      <c r="S9" s="167">
        <v>107</v>
      </c>
      <c r="T9" s="11">
        <f>S9</f>
        <v>107</v>
      </c>
      <c r="U9" s="9" t="s">
        <v>84</v>
      </c>
      <c r="V9" s="167">
        <v>415</v>
      </c>
      <c r="W9" s="167"/>
      <c r="X9" s="10">
        <f t="shared" ref="X9:X15" si="1">V9+W9</f>
        <v>415</v>
      </c>
      <c r="Y9" s="12"/>
      <c r="Z9" s="7"/>
      <c r="AA9" s="7"/>
      <c r="AB9" s="8"/>
      <c r="AC9" s="6"/>
      <c r="AD9" s="7"/>
      <c r="AE9" s="7"/>
      <c r="AF9" s="8">
        <f>AD9+AE9</f>
        <v>0</v>
      </c>
      <c r="AG9" s="12">
        <f t="shared" ref="AG9:AG29" si="2">D9+E9+M9+P9+Z9+AD9+V9+I9</f>
        <v>87732</v>
      </c>
      <c r="AH9" s="7">
        <f t="shared" ref="AH9:AH28" si="3">W9+AA9+AE9</f>
        <v>0</v>
      </c>
      <c r="AI9" s="7">
        <f t="shared" ref="AI9:AI29" si="4">F9+S9</f>
        <v>349</v>
      </c>
      <c r="AJ9" s="8">
        <f>AG9+AH9+AI9</f>
        <v>88081</v>
      </c>
    </row>
    <row r="10" spans="1:36" ht="15.9" customHeight="1" x14ac:dyDescent="0.25">
      <c r="A10" s="14" t="s">
        <v>22</v>
      </c>
      <c r="B10" s="15" t="s">
        <v>72</v>
      </c>
      <c r="C10" s="16" t="s">
        <v>23</v>
      </c>
      <c r="D10" s="145">
        <f>68836+21694</f>
        <v>90530</v>
      </c>
      <c r="E10" s="168"/>
      <c r="F10" s="145">
        <f>15+227</f>
        <v>242</v>
      </c>
      <c r="G10" s="153">
        <f t="shared" si="0"/>
        <v>90772</v>
      </c>
      <c r="H10" s="18" t="s">
        <v>24</v>
      </c>
      <c r="I10" s="145">
        <f>18+272</f>
        <v>290</v>
      </c>
      <c r="J10" s="153"/>
      <c r="K10" s="20">
        <f>I10</f>
        <v>290</v>
      </c>
      <c r="L10" s="18" t="s">
        <v>25</v>
      </c>
      <c r="M10" s="145">
        <f>5847+1923-1000</f>
        <v>6770</v>
      </c>
      <c r="N10" s="20">
        <f t="shared" ref="N10:N28" si="5">M10</f>
        <v>6770</v>
      </c>
      <c r="O10" s="18" t="s">
        <v>26</v>
      </c>
      <c r="P10" s="145">
        <f>6140+1335</f>
        <v>7475</v>
      </c>
      <c r="Q10" s="20">
        <f t="shared" ref="Q10:Q29" si="6">P10</f>
        <v>7475</v>
      </c>
      <c r="R10" s="18" t="s">
        <v>27</v>
      </c>
      <c r="S10" s="145">
        <f>7+100</f>
        <v>107</v>
      </c>
      <c r="T10" s="21">
        <f t="shared" ref="T10:T28" si="7">S10</f>
        <v>107</v>
      </c>
      <c r="U10" s="18" t="s">
        <v>85</v>
      </c>
      <c r="V10" s="200">
        <v>-89</v>
      </c>
      <c r="W10" s="145">
        <v>-5</v>
      </c>
      <c r="X10" s="185">
        <f t="shared" si="1"/>
        <v>-94</v>
      </c>
      <c r="Y10" s="22"/>
      <c r="Z10" s="17"/>
      <c r="AA10" s="17"/>
      <c r="AB10" s="20"/>
      <c r="AC10" s="16"/>
      <c r="AD10" s="17"/>
      <c r="AE10" s="17"/>
      <c r="AF10" s="20">
        <f>AD10+AE10</f>
        <v>0</v>
      </c>
      <c r="AG10" s="22">
        <f t="shared" si="2"/>
        <v>104976</v>
      </c>
      <c r="AH10" s="17">
        <f t="shared" si="3"/>
        <v>-5</v>
      </c>
      <c r="AI10" s="17">
        <f t="shared" si="4"/>
        <v>349</v>
      </c>
      <c r="AJ10" s="20">
        <f t="shared" ref="AJ10:AJ28" si="8">AG10+AH10+AI10</f>
        <v>105320</v>
      </c>
    </row>
    <row r="11" spans="1:36" s="13" customFormat="1" ht="15.9" customHeight="1" thickBot="1" x14ac:dyDescent="0.3">
      <c r="A11" s="23" t="s">
        <v>28</v>
      </c>
      <c r="B11" s="24" t="s">
        <v>73</v>
      </c>
      <c r="C11" s="25" t="s">
        <v>29</v>
      </c>
      <c r="D11" s="169">
        <f>12687-24538</f>
        <v>-11851</v>
      </c>
      <c r="E11" s="170"/>
      <c r="F11" s="169">
        <f>-181-242</f>
        <v>-423</v>
      </c>
      <c r="G11" s="29">
        <f t="shared" si="0"/>
        <v>-12274</v>
      </c>
      <c r="H11" s="28" t="s">
        <v>30</v>
      </c>
      <c r="I11" s="169">
        <f>-284-200</f>
        <v>-484</v>
      </c>
      <c r="J11" s="176">
        <v>-23</v>
      </c>
      <c r="K11" s="20">
        <f>I11+J11</f>
        <v>-507</v>
      </c>
      <c r="L11" s="28" t="s">
        <v>31</v>
      </c>
      <c r="M11" s="169">
        <f>2262-2442+4200</f>
        <v>4020</v>
      </c>
      <c r="N11" s="27">
        <f t="shared" si="5"/>
        <v>4020</v>
      </c>
      <c r="O11" s="28" t="s">
        <v>32</v>
      </c>
      <c r="P11" s="169">
        <f>2150-3333</f>
        <v>-1183</v>
      </c>
      <c r="Q11" s="27">
        <f t="shared" si="6"/>
        <v>-1183</v>
      </c>
      <c r="R11" s="28" t="s">
        <v>33</v>
      </c>
      <c r="S11" s="169">
        <f>-80-107</f>
        <v>-187</v>
      </c>
      <c r="T11" s="30">
        <f t="shared" si="7"/>
        <v>-187</v>
      </c>
      <c r="U11" s="28" t="s">
        <v>86</v>
      </c>
      <c r="V11" s="169">
        <v>-161</v>
      </c>
      <c r="W11" s="169"/>
      <c r="X11" s="29">
        <f t="shared" si="1"/>
        <v>-161</v>
      </c>
      <c r="Y11" s="31"/>
      <c r="Z11" s="26"/>
      <c r="AA11" s="26"/>
      <c r="AB11" s="27"/>
      <c r="AC11" s="25"/>
      <c r="AD11" s="26"/>
      <c r="AE11" s="26"/>
      <c r="AF11" s="27">
        <f>AD11+AE11</f>
        <v>0</v>
      </c>
      <c r="AG11" s="22">
        <f t="shared" si="2"/>
        <v>-9659</v>
      </c>
      <c r="AH11" s="32">
        <f>J11</f>
        <v>-23</v>
      </c>
      <c r="AI11" s="32">
        <f t="shared" si="4"/>
        <v>-610</v>
      </c>
      <c r="AJ11" s="33">
        <f>AG11+AH11+AI11</f>
        <v>-10292</v>
      </c>
    </row>
    <row r="12" spans="1:36" ht="15.9" customHeight="1" thickTop="1" thickBot="1" x14ac:dyDescent="0.3">
      <c r="A12" s="34"/>
      <c r="B12" s="35" t="s">
        <v>34</v>
      </c>
      <c r="C12" s="36"/>
      <c r="D12" s="37">
        <f>SUM(D9:D11)</f>
        <v>156912</v>
      </c>
      <c r="E12" s="37">
        <f>SUM(E9:E11)</f>
        <v>-2800</v>
      </c>
      <c r="F12" s="37">
        <f t="shared" ref="F12" si="9">SUM(F9:F11)</f>
        <v>61</v>
      </c>
      <c r="G12" s="38">
        <f t="shared" si="0"/>
        <v>154173</v>
      </c>
      <c r="H12" s="36"/>
      <c r="I12" s="142">
        <f>SUM(I9:I11)</f>
        <v>96</v>
      </c>
      <c r="J12" s="142">
        <f t="shared" ref="J12:K12" si="10">SUM(J9:J11)</f>
        <v>-23</v>
      </c>
      <c r="K12" s="142">
        <f t="shared" si="10"/>
        <v>73</v>
      </c>
      <c r="L12" s="36"/>
      <c r="M12" s="37">
        <f>M9+M10+M11</f>
        <v>16847</v>
      </c>
      <c r="N12" s="39">
        <f t="shared" si="5"/>
        <v>16847</v>
      </c>
      <c r="O12" s="36"/>
      <c r="P12" s="37">
        <f>SUM(P9:P11)</f>
        <v>11829</v>
      </c>
      <c r="Q12" s="39">
        <f t="shared" si="6"/>
        <v>11829</v>
      </c>
      <c r="R12" s="36"/>
      <c r="S12" s="37">
        <f>S11+S10+S9</f>
        <v>27</v>
      </c>
      <c r="T12" s="40">
        <f t="shared" si="7"/>
        <v>27</v>
      </c>
      <c r="U12" s="36"/>
      <c r="V12" s="37">
        <f>V11+V10+V9</f>
        <v>165</v>
      </c>
      <c r="W12" s="37">
        <f>W11+W10+W9</f>
        <v>-5</v>
      </c>
      <c r="X12" s="38">
        <f t="shared" si="1"/>
        <v>160</v>
      </c>
      <c r="Y12" s="41"/>
      <c r="Z12" s="37"/>
      <c r="AA12" s="37"/>
      <c r="AB12" s="39"/>
      <c r="AC12" s="36"/>
      <c r="AD12" s="37">
        <f>SUM(AD9:AD11)</f>
        <v>0</v>
      </c>
      <c r="AE12" s="37">
        <f>SUM(AE9:AE11)</f>
        <v>0</v>
      </c>
      <c r="AF12" s="39">
        <f>SUM(AF9:AF11)</f>
        <v>0</v>
      </c>
      <c r="AG12" s="12">
        <f t="shared" si="2"/>
        <v>183049</v>
      </c>
      <c r="AH12" s="37">
        <f>AH9+AH10+AH11</f>
        <v>-28</v>
      </c>
      <c r="AI12" s="38">
        <f t="shared" si="4"/>
        <v>88</v>
      </c>
      <c r="AJ12" s="39">
        <f t="shared" si="8"/>
        <v>183109</v>
      </c>
    </row>
    <row r="13" spans="1:36" ht="15.9" customHeight="1" thickTop="1" thickBot="1" x14ac:dyDescent="0.3">
      <c r="A13" s="14" t="s">
        <v>15</v>
      </c>
      <c r="B13" s="15" t="s">
        <v>74</v>
      </c>
      <c r="C13" s="16" t="s">
        <v>35</v>
      </c>
      <c r="D13" s="145">
        <v>70839</v>
      </c>
      <c r="E13" s="168">
        <v>-11200</v>
      </c>
      <c r="F13" s="145">
        <v>-242</v>
      </c>
      <c r="G13" s="19">
        <f t="shared" si="0"/>
        <v>59397</v>
      </c>
      <c r="H13" s="47" t="s">
        <v>36</v>
      </c>
      <c r="I13" s="172">
        <v>-290</v>
      </c>
      <c r="J13" s="186"/>
      <c r="K13" s="44">
        <f>I13</f>
        <v>-290</v>
      </c>
      <c r="L13" s="18" t="s">
        <v>37</v>
      </c>
      <c r="M13" s="145">
        <f>9335-4200</f>
        <v>5135</v>
      </c>
      <c r="N13" s="20">
        <f t="shared" si="5"/>
        <v>5135</v>
      </c>
      <c r="O13" s="18" t="s">
        <v>38</v>
      </c>
      <c r="P13" s="17">
        <v>7538</v>
      </c>
      <c r="Q13" s="20">
        <f t="shared" si="6"/>
        <v>7538</v>
      </c>
      <c r="R13" s="18" t="s">
        <v>39</v>
      </c>
      <c r="S13" s="145">
        <v>-107</v>
      </c>
      <c r="T13" s="21">
        <f t="shared" si="7"/>
        <v>-107</v>
      </c>
      <c r="U13" s="18" t="s">
        <v>87</v>
      </c>
      <c r="V13" s="200">
        <v>-22</v>
      </c>
      <c r="W13" s="145"/>
      <c r="X13" s="185">
        <f t="shared" si="1"/>
        <v>-22</v>
      </c>
      <c r="Y13" s="42"/>
      <c r="Z13" s="43"/>
      <c r="AA13" s="43"/>
      <c r="AB13" s="44"/>
      <c r="AC13" s="16"/>
      <c r="AD13" s="17"/>
      <c r="AE13" s="17"/>
      <c r="AF13" s="20">
        <f>AD13+AE13</f>
        <v>0</v>
      </c>
      <c r="AG13" s="12">
        <f t="shared" si="2"/>
        <v>72000</v>
      </c>
      <c r="AH13" s="17">
        <f t="shared" si="3"/>
        <v>0</v>
      </c>
      <c r="AI13" s="19">
        <f t="shared" si="4"/>
        <v>-349</v>
      </c>
      <c r="AJ13" s="162">
        <f t="shared" si="8"/>
        <v>71651</v>
      </c>
    </row>
    <row r="14" spans="1:36" ht="15.9" customHeight="1" thickTop="1" thickBot="1" x14ac:dyDescent="0.3">
      <c r="A14" s="45"/>
      <c r="B14" s="46" t="s">
        <v>40</v>
      </c>
      <c r="C14" s="47"/>
      <c r="D14" s="43">
        <f t="shared" ref="D14:F14" si="11">SUM(D13:D13)</f>
        <v>70839</v>
      </c>
      <c r="E14" s="43">
        <f t="shared" si="11"/>
        <v>-11200</v>
      </c>
      <c r="F14" s="43">
        <f t="shared" si="11"/>
        <v>-242</v>
      </c>
      <c r="G14" s="48">
        <f t="shared" si="0"/>
        <v>59397</v>
      </c>
      <c r="H14" s="42"/>
      <c r="I14" s="143">
        <f>I13</f>
        <v>-290</v>
      </c>
      <c r="J14" s="187"/>
      <c r="K14" s="154">
        <f>I14</f>
        <v>-290</v>
      </c>
      <c r="L14" s="47"/>
      <c r="M14" s="43">
        <f>M13</f>
        <v>5135</v>
      </c>
      <c r="N14" s="44">
        <f t="shared" si="5"/>
        <v>5135</v>
      </c>
      <c r="O14" s="47"/>
      <c r="P14" s="43">
        <f>SUM(P13:P13)</f>
        <v>7538</v>
      </c>
      <c r="Q14" s="44">
        <f t="shared" si="6"/>
        <v>7538</v>
      </c>
      <c r="R14" s="47"/>
      <c r="S14" s="43">
        <f>SUM(S13:S13)</f>
        <v>-107</v>
      </c>
      <c r="T14" s="49">
        <f t="shared" si="7"/>
        <v>-107</v>
      </c>
      <c r="U14" s="47"/>
      <c r="V14" s="43">
        <f>SUM(V13:V13)</f>
        <v>-22</v>
      </c>
      <c r="W14" s="43">
        <f>SUM(W13:W13)</f>
        <v>0</v>
      </c>
      <c r="X14" s="48">
        <f t="shared" si="1"/>
        <v>-22</v>
      </c>
      <c r="Y14" s="41"/>
      <c r="Z14" s="37"/>
      <c r="AA14" s="37"/>
      <c r="AB14" s="39"/>
      <c r="AC14" s="47"/>
      <c r="AD14" s="43">
        <f t="shared" ref="AD14:AF14" si="12">SUM(AD13:AD13)</f>
        <v>0</v>
      </c>
      <c r="AE14" s="43">
        <f t="shared" si="12"/>
        <v>0</v>
      </c>
      <c r="AF14" s="44">
        <f t="shared" si="12"/>
        <v>0</v>
      </c>
      <c r="AG14" s="42">
        <f t="shared" si="2"/>
        <v>72000</v>
      </c>
      <c r="AH14" s="43">
        <f t="shared" si="3"/>
        <v>0</v>
      </c>
      <c r="AI14" s="43">
        <f t="shared" si="4"/>
        <v>-349</v>
      </c>
      <c r="AJ14" s="44">
        <f t="shared" si="8"/>
        <v>71651</v>
      </c>
    </row>
    <row r="15" spans="1:36" ht="15.9" customHeight="1" thickTop="1" x14ac:dyDescent="0.25">
      <c r="A15" s="50" t="s">
        <v>15</v>
      </c>
      <c r="B15" s="15" t="s">
        <v>72</v>
      </c>
      <c r="C15" s="16" t="s">
        <v>41</v>
      </c>
      <c r="D15" s="145">
        <v>3964</v>
      </c>
      <c r="E15" s="168"/>
      <c r="F15" s="145"/>
      <c r="G15" s="19">
        <f t="shared" si="0"/>
        <v>3964</v>
      </c>
      <c r="H15" s="22"/>
      <c r="I15" s="17"/>
      <c r="J15" s="19"/>
      <c r="K15" s="20"/>
      <c r="L15" s="18"/>
      <c r="M15" s="17"/>
      <c r="N15" s="20">
        <f t="shared" si="5"/>
        <v>0</v>
      </c>
      <c r="O15" s="18"/>
      <c r="P15" s="17"/>
      <c r="Q15" s="20">
        <f t="shared" si="6"/>
        <v>0</v>
      </c>
      <c r="R15" s="51"/>
      <c r="S15" s="17"/>
      <c r="T15" s="127">
        <f t="shared" si="7"/>
        <v>0</v>
      </c>
      <c r="U15" s="51"/>
      <c r="V15" s="17"/>
      <c r="W15" s="17"/>
      <c r="X15" s="19">
        <f t="shared" si="1"/>
        <v>0</v>
      </c>
      <c r="Y15" s="22"/>
      <c r="Z15" s="17"/>
      <c r="AA15" s="17"/>
      <c r="AB15" s="20"/>
      <c r="AC15" s="16"/>
      <c r="AD15" s="17"/>
      <c r="AE15" s="17"/>
      <c r="AF15" s="20">
        <f t="shared" ref="AF15:AF18" si="13">AD15+AE15</f>
        <v>0</v>
      </c>
      <c r="AG15" s="163">
        <f t="shared" si="2"/>
        <v>3964</v>
      </c>
      <c r="AH15" s="17">
        <f t="shared" si="3"/>
        <v>0</v>
      </c>
      <c r="AI15" s="17">
        <f t="shared" si="4"/>
        <v>0</v>
      </c>
      <c r="AJ15" s="20">
        <f t="shared" si="8"/>
        <v>3964</v>
      </c>
    </row>
    <row r="16" spans="1:36" s="51" customFormat="1" ht="15.9" customHeight="1" x14ac:dyDescent="0.25">
      <c r="A16" s="52" t="s">
        <v>22</v>
      </c>
      <c r="B16" s="15" t="s">
        <v>75</v>
      </c>
      <c r="C16" s="16" t="s">
        <v>42</v>
      </c>
      <c r="D16" s="199">
        <v>-3489</v>
      </c>
      <c r="E16" s="168"/>
      <c r="F16" s="145">
        <v>-45</v>
      </c>
      <c r="G16" s="185">
        <f t="shared" si="0"/>
        <v>-3534</v>
      </c>
      <c r="H16" s="22"/>
      <c r="I16" s="17"/>
      <c r="J16" s="19"/>
      <c r="K16" s="20"/>
      <c r="L16" s="18"/>
      <c r="M16" s="17"/>
      <c r="N16" s="20">
        <f t="shared" si="5"/>
        <v>0</v>
      </c>
      <c r="O16" s="18"/>
      <c r="P16" s="17"/>
      <c r="Q16" s="20">
        <f t="shared" si="6"/>
        <v>0</v>
      </c>
      <c r="R16" s="18"/>
      <c r="S16" s="17"/>
      <c r="T16" s="127">
        <f t="shared" si="7"/>
        <v>0</v>
      </c>
      <c r="U16" s="126"/>
      <c r="V16" s="17"/>
      <c r="W16" s="17"/>
      <c r="X16" s="19"/>
      <c r="Y16" s="22"/>
      <c r="Z16" s="17"/>
      <c r="AA16" s="17"/>
      <c r="AB16" s="20"/>
      <c r="AC16" s="16"/>
      <c r="AD16" s="17"/>
      <c r="AE16" s="17"/>
      <c r="AF16" s="20"/>
      <c r="AG16" s="22">
        <f t="shared" si="2"/>
        <v>-3489</v>
      </c>
      <c r="AH16" s="17">
        <f t="shared" si="3"/>
        <v>0</v>
      </c>
      <c r="AI16" s="17">
        <f t="shared" si="4"/>
        <v>-45</v>
      </c>
      <c r="AJ16" s="20">
        <f t="shared" si="8"/>
        <v>-3534</v>
      </c>
    </row>
    <row r="17" spans="1:262" ht="15.9" customHeight="1" x14ac:dyDescent="0.25">
      <c r="A17" s="14" t="s">
        <v>28</v>
      </c>
      <c r="B17" s="15" t="s">
        <v>110</v>
      </c>
      <c r="C17" s="16" t="s">
        <v>43</v>
      </c>
      <c r="D17" s="145">
        <v>-2643</v>
      </c>
      <c r="E17" s="168"/>
      <c r="F17" s="145">
        <v>45</v>
      </c>
      <c r="G17" s="19">
        <f t="shared" si="0"/>
        <v>-2598</v>
      </c>
      <c r="H17" s="22"/>
      <c r="I17" s="17"/>
      <c r="J17" s="19"/>
      <c r="K17" s="20"/>
      <c r="L17" s="18"/>
      <c r="M17" s="17"/>
      <c r="N17" s="20">
        <f t="shared" si="5"/>
        <v>0</v>
      </c>
      <c r="O17" s="18"/>
      <c r="P17" s="17"/>
      <c r="Q17" s="20">
        <f t="shared" si="6"/>
        <v>0</v>
      </c>
      <c r="R17" s="18"/>
      <c r="S17" s="17"/>
      <c r="T17" s="21">
        <f t="shared" si="7"/>
        <v>0</v>
      </c>
      <c r="U17" s="18"/>
      <c r="V17" s="17"/>
      <c r="W17" s="17"/>
      <c r="X17" s="19">
        <f t="shared" ref="X17:X22" si="14">V17+W17</f>
        <v>0</v>
      </c>
      <c r="Y17" s="22"/>
      <c r="Z17" s="17"/>
      <c r="AA17" s="17"/>
      <c r="AB17" s="20"/>
      <c r="AC17" s="16"/>
      <c r="AD17" s="17"/>
      <c r="AE17" s="17"/>
      <c r="AF17" s="20">
        <f t="shared" si="13"/>
        <v>0</v>
      </c>
      <c r="AG17" s="22">
        <f t="shared" si="2"/>
        <v>-2643</v>
      </c>
      <c r="AH17" s="17">
        <f t="shared" si="3"/>
        <v>0</v>
      </c>
      <c r="AI17" s="17">
        <f t="shared" si="4"/>
        <v>45</v>
      </c>
      <c r="AJ17" s="20">
        <f t="shared" si="8"/>
        <v>-2598</v>
      </c>
    </row>
    <row r="18" spans="1:262" ht="15.9" customHeight="1" thickBot="1" x14ac:dyDescent="0.3">
      <c r="A18" s="23" t="s">
        <v>77</v>
      </c>
      <c r="B18" s="24" t="s">
        <v>111</v>
      </c>
      <c r="C18" s="25" t="s">
        <v>44</v>
      </c>
      <c r="D18" s="169">
        <v>1982</v>
      </c>
      <c r="E18" s="170"/>
      <c r="F18" s="169">
        <v>-30</v>
      </c>
      <c r="G18" s="29">
        <f t="shared" si="0"/>
        <v>1952</v>
      </c>
      <c r="H18" s="31"/>
      <c r="I18" s="26"/>
      <c r="J18" s="29"/>
      <c r="K18" s="27"/>
      <c r="L18" s="28"/>
      <c r="M18" s="26"/>
      <c r="N18" s="27">
        <f t="shared" si="5"/>
        <v>0</v>
      </c>
      <c r="O18" s="28"/>
      <c r="P18" s="26"/>
      <c r="Q18" s="27">
        <f t="shared" si="6"/>
        <v>0</v>
      </c>
      <c r="R18" s="28"/>
      <c r="S18" s="26"/>
      <c r="T18" s="30">
        <f t="shared" si="7"/>
        <v>0</v>
      </c>
      <c r="U18" s="28"/>
      <c r="V18" s="26"/>
      <c r="W18" s="26"/>
      <c r="X18" s="29">
        <f t="shared" si="14"/>
        <v>0</v>
      </c>
      <c r="Y18" s="31"/>
      <c r="Z18" s="26"/>
      <c r="AA18" s="26"/>
      <c r="AB18" s="27"/>
      <c r="AC18" s="25"/>
      <c r="AD18" s="26"/>
      <c r="AE18" s="26"/>
      <c r="AF18" s="27">
        <f t="shared" si="13"/>
        <v>0</v>
      </c>
      <c r="AG18" s="22">
        <f t="shared" si="2"/>
        <v>1982</v>
      </c>
      <c r="AH18" s="26">
        <f t="shared" si="3"/>
        <v>0</v>
      </c>
      <c r="AI18" s="26">
        <f t="shared" si="4"/>
        <v>-30</v>
      </c>
      <c r="AJ18" s="27">
        <f t="shared" si="8"/>
        <v>1952</v>
      </c>
    </row>
    <row r="19" spans="1:262" s="13" customFormat="1" ht="15.9" customHeight="1" thickTop="1" thickBot="1" x14ac:dyDescent="0.3">
      <c r="A19" s="53"/>
      <c r="B19" s="46" t="s">
        <v>45</v>
      </c>
      <c r="C19" s="47"/>
      <c r="D19" s="43">
        <f>SUM(D15:D18)</f>
        <v>-186</v>
      </c>
      <c r="E19" s="43">
        <f>SUM(E15:E18)</f>
        <v>0</v>
      </c>
      <c r="F19" s="43">
        <f>SUM(F15:F18)</f>
        <v>-30</v>
      </c>
      <c r="G19" s="48">
        <f t="shared" si="0"/>
        <v>-216</v>
      </c>
      <c r="H19" s="42"/>
      <c r="I19" s="143"/>
      <c r="J19" s="187"/>
      <c r="K19" s="154"/>
      <c r="L19" s="47"/>
      <c r="M19" s="43"/>
      <c r="N19" s="44">
        <f t="shared" si="5"/>
        <v>0</v>
      </c>
      <c r="O19" s="47"/>
      <c r="P19" s="43">
        <f>SUM(P15:P18)</f>
        <v>0</v>
      </c>
      <c r="Q19" s="44">
        <f t="shared" si="6"/>
        <v>0</v>
      </c>
      <c r="R19" s="47"/>
      <c r="S19" s="43">
        <f>SUM(S15:S18)</f>
        <v>0</v>
      </c>
      <c r="T19" s="49">
        <f t="shared" si="7"/>
        <v>0</v>
      </c>
      <c r="U19" s="47"/>
      <c r="V19" s="43">
        <f>SUM(V15:V18)</f>
        <v>0</v>
      </c>
      <c r="W19" s="43">
        <f>SUM(W15:W18)</f>
        <v>0</v>
      </c>
      <c r="X19" s="48">
        <f t="shared" si="14"/>
        <v>0</v>
      </c>
      <c r="Y19" s="41"/>
      <c r="Z19" s="37"/>
      <c r="AA19" s="37"/>
      <c r="AB19" s="39"/>
      <c r="AC19" s="47"/>
      <c r="AD19" s="43">
        <f>SUM(AD15:AD18)</f>
        <v>0</v>
      </c>
      <c r="AE19" s="43">
        <f>SUM(AE15:AE18)</f>
        <v>0</v>
      </c>
      <c r="AF19" s="44">
        <f>SUM(AF15:AF18)</f>
        <v>0</v>
      </c>
      <c r="AG19" s="12">
        <f t="shared" si="2"/>
        <v>-186</v>
      </c>
      <c r="AH19" s="43">
        <f t="shared" si="3"/>
        <v>0</v>
      </c>
      <c r="AI19" s="43">
        <f t="shared" si="4"/>
        <v>-30</v>
      </c>
      <c r="AJ19" s="44">
        <f t="shared" si="8"/>
        <v>-216</v>
      </c>
    </row>
    <row r="20" spans="1:262" s="13" customFormat="1" ht="15.9" customHeight="1" thickTop="1" x14ac:dyDescent="0.25">
      <c r="A20" s="54" t="s">
        <v>15</v>
      </c>
      <c r="B20" s="5" t="s">
        <v>110</v>
      </c>
      <c r="C20" s="6" t="s">
        <v>46</v>
      </c>
      <c r="D20" s="167">
        <v>23866</v>
      </c>
      <c r="E20" s="166">
        <v>-8700</v>
      </c>
      <c r="F20" s="167">
        <v>-166</v>
      </c>
      <c r="G20" s="10">
        <f t="shared" si="0"/>
        <v>15000</v>
      </c>
      <c r="H20" s="12"/>
      <c r="I20" s="7"/>
      <c r="J20" s="10"/>
      <c r="K20" s="8"/>
      <c r="L20" s="9" t="s">
        <v>47</v>
      </c>
      <c r="M20" s="167">
        <v>2041</v>
      </c>
      <c r="N20" s="8">
        <f t="shared" si="5"/>
        <v>2041</v>
      </c>
      <c r="O20" s="9" t="s">
        <v>48</v>
      </c>
      <c r="P20" s="167">
        <v>7249</v>
      </c>
      <c r="Q20" s="8">
        <f t="shared" si="6"/>
        <v>7249</v>
      </c>
      <c r="R20" s="9"/>
      <c r="S20" s="7"/>
      <c r="T20" s="11">
        <f t="shared" si="7"/>
        <v>0</v>
      </c>
      <c r="U20" s="9"/>
      <c r="V20" s="7"/>
      <c r="W20" s="7"/>
      <c r="X20" s="10">
        <f t="shared" si="14"/>
        <v>0</v>
      </c>
      <c r="Y20" s="12"/>
      <c r="Z20" s="7"/>
      <c r="AA20" s="7"/>
      <c r="AB20" s="8"/>
      <c r="AC20" s="6"/>
      <c r="AD20" s="7"/>
      <c r="AE20" s="7"/>
      <c r="AF20" s="8">
        <f>AD20+AE20</f>
        <v>0</v>
      </c>
      <c r="AG20" s="12">
        <f t="shared" si="2"/>
        <v>24456</v>
      </c>
      <c r="AH20" s="7">
        <f t="shared" si="3"/>
        <v>0</v>
      </c>
      <c r="AI20" s="7">
        <f t="shared" si="4"/>
        <v>-166</v>
      </c>
      <c r="AJ20" s="8">
        <f t="shared" si="8"/>
        <v>24290</v>
      </c>
    </row>
    <row r="21" spans="1:262" s="13" customFormat="1" ht="15.9" customHeight="1" x14ac:dyDescent="0.25">
      <c r="A21" s="14" t="s">
        <v>22</v>
      </c>
      <c r="B21" s="15" t="s">
        <v>111</v>
      </c>
      <c r="C21" s="16" t="s">
        <v>49</v>
      </c>
      <c r="D21" s="200">
        <v>-5456</v>
      </c>
      <c r="E21" s="168"/>
      <c r="F21" s="145">
        <v>-75</v>
      </c>
      <c r="G21" s="19">
        <f t="shared" si="0"/>
        <v>-5531</v>
      </c>
      <c r="H21" s="22"/>
      <c r="I21" s="17"/>
      <c r="J21" s="19"/>
      <c r="K21" s="20"/>
      <c r="L21" s="18" t="s">
        <v>50</v>
      </c>
      <c r="M21" s="145">
        <f>172+600</f>
        <v>772</v>
      </c>
      <c r="N21" s="20">
        <f t="shared" si="5"/>
        <v>772</v>
      </c>
      <c r="O21" s="18" t="s">
        <v>51</v>
      </c>
      <c r="P21" s="199">
        <v>-326</v>
      </c>
      <c r="Q21" s="198">
        <f t="shared" si="6"/>
        <v>-326</v>
      </c>
      <c r="R21" s="18"/>
      <c r="S21" s="17"/>
      <c r="T21" s="21">
        <f t="shared" si="7"/>
        <v>0</v>
      </c>
      <c r="U21" s="18"/>
      <c r="V21" s="17"/>
      <c r="W21" s="17"/>
      <c r="X21" s="19">
        <f t="shared" si="14"/>
        <v>0</v>
      </c>
      <c r="Y21" s="22"/>
      <c r="Z21" s="17"/>
      <c r="AA21" s="17"/>
      <c r="AB21" s="20"/>
      <c r="AC21" s="16"/>
      <c r="AD21" s="17"/>
      <c r="AE21" s="17"/>
      <c r="AF21" s="20">
        <f>AD21+AE21</f>
        <v>0</v>
      </c>
      <c r="AG21" s="22">
        <f t="shared" si="2"/>
        <v>-5010</v>
      </c>
      <c r="AH21" s="17">
        <f t="shared" si="3"/>
        <v>0</v>
      </c>
      <c r="AI21" s="17">
        <f t="shared" si="4"/>
        <v>-75</v>
      </c>
      <c r="AJ21" s="20">
        <f t="shared" si="8"/>
        <v>-5085</v>
      </c>
    </row>
    <row r="22" spans="1:262" ht="15.75" customHeight="1" x14ac:dyDescent="0.25">
      <c r="A22" s="52" t="s">
        <v>28</v>
      </c>
      <c r="B22" s="15" t="s">
        <v>112</v>
      </c>
      <c r="C22" s="16" t="s">
        <v>52</v>
      </c>
      <c r="D22" s="145">
        <v>8586</v>
      </c>
      <c r="E22" s="168"/>
      <c r="F22" s="145">
        <v>-151</v>
      </c>
      <c r="G22" s="19">
        <f t="shared" si="0"/>
        <v>8435</v>
      </c>
      <c r="H22" s="22"/>
      <c r="I22" s="17"/>
      <c r="J22" s="19"/>
      <c r="K22" s="20"/>
      <c r="L22" s="18" t="s">
        <v>53</v>
      </c>
      <c r="M22" s="145">
        <f>-46+900</f>
        <v>854</v>
      </c>
      <c r="N22" s="20">
        <f t="shared" si="5"/>
        <v>854</v>
      </c>
      <c r="O22" s="18" t="s">
        <v>54</v>
      </c>
      <c r="P22" s="145">
        <v>2624</v>
      </c>
      <c r="Q22" s="20">
        <f t="shared" si="6"/>
        <v>2624</v>
      </c>
      <c r="R22" s="18"/>
      <c r="S22" s="17"/>
      <c r="T22" s="21">
        <f t="shared" si="7"/>
        <v>0</v>
      </c>
      <c r="U22" s="18"/>
      <c r="V22" s="17"/>
      <c r="W22" s="17"/>
      <c r="X22" s="19">
        <f t="shared" si="14"/>
        <v>0</v>
      </c>
      <c r="Y22" s="22"/>
      <c r="Z22" s="17"/>
      <c r="AA22" s="17"/>
      <c r="AB22" s="20"/>
      <c r="AC22" s="16"/>
      <c r="AD22" s="17"/>
      <c r="AE22" s="17"/>
      <c r="AF22" s="20">
        <f>AD22+AE22</f>
        <v>0</v>
      </c>
      <c r="AG22" s="22">
        <f t="shared" si="2"/>
        <v>12064</v>
      </c>
      <c r="AH22" s="17">
        <f t="shared" si="3"/>
        <v>0</v>
      </c>
      <c r="AI22" s="17">
        <f t="shared" si="4"/>
        <v>-151</v>
      </c>
      <c r="AJ22" s="20">
        <f t="shared" si="8"/>
        <v>11913</v>
      </c>
    </row>
    <row r="23" spans="1:262" ht="17.25" customHeight="1" thickBot="1" x14ac:dyDescent="0.3">
      <c r="A23" s="161" t="s">
        <v>77</v>
      </c>
      <c r="B23" s="15" t="s">
        <v>75</v>
      </c>
      <c r="C23" s="55" t="s">
        <v>67</v>
      </c>
      <c r="D23" s="145">
        <v>11545</v>
      </c>
      <c r="E23" s="168"/>
      <c r="F23" s="145">
        <v>30</v>
      </c>
      <c r="G23" s="19">
        <f t="shared" si="0"/>
        <v>11575</v>
      </c>
      <c r="H23" s="146"/>
      <c r="I23" s="147"/>
      <c r="J23" s="188"/>
      <c r="K23" s="148"/>
      <c r="L23" s="18" t="s">
        <v>31</v>
      </c>
      <c r="M23" s="17">
        <v>705</v>
      </c>
      <c r="N23" s="20">
        <f t="shared" si="5"/>
        <v>705</v>
      </c>
      <c r="O23" s="18" t="s">
        <v>32</v>
      </c>
      <c r="P23" s="17">
        <v>1895</v>
      </c>
      <c r="Q23" s="20">
        <f t="shared" si="6"/>
        <v>1895</v>
      </c>
      <c r="R23" s="18"/>
      <c r="S23" s="17"/>
      <c r="T23" s="21">
        <f t="shared" si="7"/>
        <v>0</v>
      </c>
      <c r="U23" s="18"/>
      <c r="V23" s="17"/>
      <c r="W23" s="17"/>
      <c r="X23" s="19"/>
      <c r="Y23" s="31"/>
      <c r="Z23" s="26"/>
      <c r="AA23" s="26"/>
      <c r="AB23" s="27"/>
      <c r="AC23" s="55"/>
      <c r="AD23" s="17"/>
      <c r="AE23" s="17"/>
      <c r="AF23" s="20"/>
      <c r="AG23" s="22">
        <f t="shared" si="2"/>
        <v>14145</v>
      </c>
      <c r="AH23" s="17">
        <f t="shared" si="3"/>
        <v>0</v>
      </c>
      <c r="AI23" s="17">
        <f t="shared" si="4"/>
        <v>30</v>
      </c>
      <c r="AJ23" s="20">
        <f t="shared" si="8"/>
        <v>14175</v>
      </c>
    </row>
    <row r="24" spans="1:262" ht="15.9" customHeight="1" thickTop="1" thickBot="1" x14ac:dyDescent="0.3">
      <c r="A24" s="53"/>
      <c r="B24" s="56" t="s">
        <v>55</v>
      </c>
      <c r="C24" s="42" t="s">
        <v>56</v>
      </c>
      <c r="D24" s="43">
        <f>SUM(D20:D23)</f>
        <v>38541</v>
      </c>
      <c r="E24" s="43">
        <f>SUM(E20:E23)</f>
        <v>-8700</v>
      </c>
      <c r="F24" s="43">
        <f>SUM(F20:F23)</f>
        <v>-362</v>
      </c>
      <c r="G24" s="48">
        <f t="shared" si="0"/>
        <v>29479</v>
      </c>
      <c r="H24" s="42"/>
      <c r="I24" s="143"/>
      <c r="J24" s="187"/>
      <c r="K24" s="154"/>
      <c r="L24" s="47"/>
      <c r="M24" s="43">
        <f>M20+M21+M22+M23</f>
        <v>4372</v>
      </c>
      <c r="N24" s="44">
        <f t="shared" si="5"/>
        <v>4372</v>
      </c>
      <c r="O24" s="47"/>
      <c r="P24" s="43">
        <f>SUM(P20:P23)</f>
        <v>11442</v>
      </c>
      <c r="Q24" s="44">
        <f t="shared" si="6"/>
        <v>11442</v>
      </c>
      <c r="R24" s="47"/>
      <c r="S24" s="43">
        <f>SUM(S20:S23)</f>
        <v>0</v>
      </c>
      <c r="T24" s="49">
        <f t="shared" si="7"/>
        <v>0</v>
      </c>
      <c r="U24" s="47"/>
      <c r="V24" s="43">
        <f>SUM(V20:V23)</f>
        <v>0</v>
      </c>
      <c r="W24" s="43">
        <f>SUM(W20:W23)</f>
        <v>0</v>
      </c>
      <c r="X24" s="48">
        <f>V24+W24</f>
        <v>0</v>
      </c>
      <c r="Y24" s="41"/>
      <c r="Z24" s="37"/>
      <c r="AA24" s="37"/>
      <c r="AB24" s="39"/>
      <c r="AC24" s="42" t="s">
        <v>56</v>
      </c>
      <c r="AD24" s="43">
        <f>SUM(AD20:AD23)</f>
        <v>0</v>
      </c>
      <c r="AE24" s="43">
        <f>SUM(AE20:AE23)</f>
        <v>0</v>
      </c>
      <c r="AF24" s="44">
        <f>SUM(AF20:AF23)</f>
        <v>0</v>
      </c>
      <c r="AG24" s="12">
        <f t="shared" si="2"/>
        <v>45655</v>
      </c>
      <c r="AH24" s="43">
        <f t="shared" si="3"/>
        <v>0</v>
      </c>
      <c r="AI24" s="43">
        <f t="shared" si="4"/>
        <v>-362</v>
      </c>
      <c r="AJ24" s="44">
        <f t="shared" si="8"/>
        <v>45293</v>
      </c>
    </row>
    <row r="25" spans="1:262" ht="15.9" customHeight="1" thickTop="1" thickBot="1" x14ac:dyDescent="0.3">
      <c r="A25" s="57" t="s">
        <v>15</v>
      </c>
      <c r="B25" s="159" t="s">
        <v>57</v>
      </c>
      <c r="C25" s="59"/>
      <c r="D25" s="60"/>
      <c r="E25" s="61"/>
      <c r="F25" s="62"/>
      <c r="G25" s="62">
        <f t="shared" si="0"/>
        <v>0</v>
      </c>
      <c r="H25" s="42"/>
      <c r="I25" s="43"/>
      <c r="J25" s="48"/>
      <c r="K25" s="44"/>
      <c r="L25" s="47"/>
      <c r="M25" s="43"/>
      <c r="N25" s="44">
        <f t="shared" si="5"/>
        <v>0</v>
      </c>
      <c r="O25" s="64"/>
      <c r="P25" s="60"/>
      <c r="Q25" s="63">
        <f t="shared" si="6"/>
        <v>0</v>
      </c>
      <c r="R25" s="64"/>
      <c r="S25" s="60"/>
      <c r="T25" s="65">
        <f t="shared" si="7"/>
        <v>0</v>
      </c>
      <c r="U25" s="64"/>
      <c r="V25" s="60"/>
      <c r="W25" s="60"/>
      <c r="X25" s="62"/>
      <c r="Y25" s="66" t="s">
        <v>58</v>
      </c>
      <c r="Z25" s="173">
        <v>1659</v>
      </c>
      <c r="AA25" s="37"/>
      <c r="AB25" s="39">
        <f>Z25+AA25</f>
        <v>1659</v>
      </c>
      <c r="AC25" s="59"/>
      <c r="AD25" s="60"/>
      <c r="AE25" s="60"/>
      <c r="AF25" s="63"/>
      <c r="AG25" s="12">
        <f t="shared" si="2"/>
        <v>1659</v>
      </c>
      <c r="AH25" s="43">
        <f t="shared" si="3"/>
        <v>0</v>
      </c>
      <c r="AI25" s="48">
        <f t="shared" si="4"/>
        <v>0</v>
      </c>
      <c r="AJ25" s="44">
        <f t="shared" si="8"/>
        <v>1659</v>
      </c>
    </row>
    <row r="26" spans="1:262" ht="15.9" customHeight="1" thickTop="1" thickBot="1" x14ac:dyDescent="0.3">
      <c r="A26" s="53"/>
      <c r="B26" s="56" t="s">
        <v>59</v>
      </c>
      <c r="C26" s="59"/>
      <c r="D26" s="60">
        <f>D25</f>
        <v>0</v>
      </c>
      <c r="E26" s="61"/>
      <c r="F26" s="62"/>
      <c r="G26" s="62">
        <f t="shared" si="0"/>
        <v>0</v>
      </c>
      <c r="H26" s="42"/>
      <c r="I26" s="43"/>
      <c r="J26" s="48"/>
      <c r="K26" s="44"/>
      <c r="L26" s="47"/>
      <c r="M26" s="43"/>
      <c r="N26" s="44">
        <f t="shared" si="5"/>
        <v>0</v>
      </c>
      <c r="O26" s="64"/>
      <c r="P26" s="60"/>
      <c r="Q26" s="63">
        <f t="shared" si="6"/>
        <v>0</v>
      </c>
      <c r="R26" s="64"/>
      <c r="S26" s="60"/>
      <c r="T26" s="65">
        <f t="shared" si="7"/>
        <v>0</v>
      </c>
      <c r="U26" s="64"/>
      <c r="V26" s="60"/>
      <c r="W26" s="60"/>
      <c r="X26" s="62"/>
      <c r="Y26" s="41" t="s">
        <v>56</v>
      </c>
      <c r="Z26" s="37">
        <f>Z25</f>
        <v>1659</v>
      </c>
      <c r="AA26" s="37">
        <f>AA25</f>
        <v>0</v>
      </c>
      <c r="AB26" s="39">
        <f>AB25</f>
        <v>1659</v>
      </c>
      <c r="AC26" s="59"/>
      <c r="AD26" s="60"/>
      <c r="AE26" s="60"/>
      <c r="AF26" s="63"/>
      <c r="AG26" s="12">
        <f t="shared" si="2"/>
        <v>1659</v>
      </c>
      <c r="AH26" s="37">
        <f t="shared" si="3"/>
        <v>0</v>
      </c>
      <c r="AI26" s="38">
        <f t="shared" si="4"/>
        <v>0</v>
      </c>
      <c r="AJ26" s="39">
        <f t="shared" si="8"/>
        <v>1659</v>
      </c>
    </row>
    <row r="27" spans="1:262" ht="15.9" customHeight="1" thickTop="1" thickBot="1" x14ac:dyDescent="0.3">
      <c r="A27" s="160" t="s">
        <v>15</v>
      </c>
      <c r="B27" s="58" t="s">
        <v>113</v>
      </c>
      <c r="C27" s="59"/>
      <c r="D27" s="60"/>
      <c r="E27" s="61"/>
      <c r="F27" s="62"/>
      <c r="G27" s="62">
        <f t="shared" si="0"/>
        <v>0</v>
      </c>
      <c r="H27" s="42"/>
      <c r="I27" s="43"/>
      <c r="J27" s="48"/>
      <c r="K27" s="44"/>
      <c r="L27" s="47"/>
      <c r="M27" s="43"/>
      <c r="N27" s="44">
        <f t="shared" si="5"/>
        <v>0</v>
      </c>
      <c r="O27" s="64"/>
      <c r="P27" s="60"/>
      <c r="Q27" s="63">
        <f t="shared" si="6"/>
        <v>0</v>
      </c>
      <c r="R27" s="64"/>
      <c r="S27" s="60"/>
      <c r="T27" s="65">
        <f t="shared" si="7"/>
        <v>0</v>
      </c>
      <c r="U27" s="64"/>
      <c r="V27" s="60"/>
      <c r="W27" s="60"/>
      <c r="X27" s="62"/>
      <c r="Y27" s="41"/>
      <c r="Z27" s="37"/>
      <c r="AA27" s="37"/>
      <c r="AB27" s="39"/>
      <c r="AC27" s="64" t="s">
        <v>60</v>
      </c>
      <c r="AD27" s="174">
        <v>3079</v>
      </c>
      <c r="AE27" s="60"/>
      <c r="AF27" s="63">
        <f>AD27+AE27</f>
        <v>3079</v>
      </c>
      <c r="AG27" s="12">
        <f t="shared" si="2"/>
        <v>3079</v>
      </c>
      <c r="AH27" s="43">
        <f t="shared" si="3"/>
        <v>0</v>
      </c>
      <c r="AI27" s="43">
        <f t="shared" si="4"/>
        <v>0</v>
      </c>
      <c r="AJ27" s="44">
        <f t="shared" si="8"/>
        <v>3079</v>
      </c>
    </row>
    <row r="28" spans="1:262" ht="15.9" customHeight="1" thickTop="1" thickBot="1" x14ac:dyDescent="0.3">
      <c r="A28" s="67"/>
      <c r="B28" s="56" t="s">
        <v>61</v>
      </c>
      <c r="C28" s="68"/>
      <c r="D28" s="177">
        <f>D27</f>
        <v>0</v>
      </c>
      <c r="E28" s="69"/>
      <c r="F28" s="70"/>
      <c r="G28" s="178">
        <f t="shared" si="0"/>
        <v>0</v>
      </c>
      <c r="H28" s="149"/>
      <c r="I28" s="150"/>
      <c r="J28" s="189"/>
      <c r="K28" s="151"/>
      <c r="L28" s="152"/>
      <c r="M28" s="150"/>
      <c r="N28" s="151">
        <f t="shared" si="5"/>
        <v>0</v>
      </c>
      <c r="O28" s="149"/>
      <c r="P28" s="150"/>
      <c r="Q28" s="151">
        <f t="shared" si="6"/>
        <v>0</v>
      </c>
      <c r="R28" s="149"/>
      <c r="S28" s="150"/>
      <c r="T28" s="151">
        <f t="shared" si="7"/>
        <v>0</v>
      </c>
      <c r="U28" s="149"/>
      <c r="V28" s="150"/>
      <c r="W28" s="150"/>
      <c r="X28" s="151"/>
      <c r="Y28" s="74"/>
      <c r="Z28" s="75"/>
      <c r="AA28" s="75"/>
      <c r="AB28" s="76"/>
      <c r="AC28" s="71" t="s">
        <v>56</v>
      </c>
      <c r="AD28" s="72"/>
      <c r="AE28" s="72"/>
      <c r="AF28" s="73"/>
      <c r="AG28" s="12">
        <f t="shared" si="2"/>
        <v>0</v>
      </c>
      <c r="AH28" s="77">
        <f t="shared" si="3"/>
        <v>0</v>
      </c>
      <c r="AI28" s="77">
        <f t="shared" si="4"/>
        <v>0</v>
      </c>
      <c r="AJ28" s="78">
        <f t="shared" si="8"/>
        <v>0</v>
      </c>
      <c r="AK28" s="79"/>
      <c r="AL28" s="79"/>
      <c r="AM28" s="79"/>
      <c r="AN28" s="79"/>
      <c r="AO28" s="79"/>
      <c r="AP28" s="79"/>
      <c r="AQ28" s="79"/>
      <c r="AR28" s="79"/>
      <c r="AS28" s="79"/>
      <c r="AT28" s="79"/>
      <c r="AU28" s="79"/>
      <c r="AV28" s="79"/>
      <c r="AW28" s="79"/>
      <c r="AX28" s="79"/>
      <c r="AY28" s="79"/>
      <c r="AZ28" s="79"/>
      <c r="BA28" s="79"/>
      <c r="BB28" s="79"/>
      <c r="BC28" s="79"/>
      <c r="BD28" s="79"/>
      <c r="BE28" s="79"/>
      <c r="BF28" s="79"/>
      <c r="BG28" s="79"/>
      <c r="BH28" s="79"/>
      <c r="BI28" s="79"/>
      <c r="BJ28" s="79"/>
      <c r="BK28" s="79"/>
      <c r="BL28" s="79"/>
      <c r="BM28" s="79"/>
      <c r="BN28" s="79"/>
      <c r="BO28" s="79"/>
      <c r="BP28" s="79"/>
      <c r="BQ28" s="79"/>
      <c r="BR28" s="79"/>
      <c r="BS28" s="79"/>
      <c r="BT28" s="79"/>
      <c r="BU28" s="79"/>
      <c r="BV28" s="79"/>
      <c r="BW28" s="79"/>
      <c r="BX28" s="79"/>
      <c r="BY28" s="79"/>
      <c r="BZ28" s="79"/>
      <c r="CA28" s="79"/>
      <c r="CB28" s="79"/>
      <c r="CC28" s="79"/>
      <c r="CD28" s="79"/>
      <c r="CE28" s="79"/>
      <c r="CF28" s="79"/>
      <c r="CG28" s="79"/>
      <c r="CH28" s="79"/>
      <c r="CI28" s="79"/>
      <c r="CJ28" s="79"/>
      <c r="CK28" s="79"/>
      <c r="CL28" s="79"/>
      <c r="CM28" s="79"/>
      <c r="CN28" s="79"/>
      <c r="CO28" s="79"/>
      <c r="CP28" s="79"/>
      <c r="CQ28" s="79"/>
      <c r="CR28" s="79"/>
      <c r="CS28" s="79"/>
      <c r="CT28" s="79"/>
      <c r="CU28" s="79"/>
      <c r="CV28" s="79"/>
      <c r="CW28" s="79"/>
      <c r="CX28" s="79"/>
      <c r="CY28" s="79"/>
      <c r="CZ28" s="79"/>
      <c r="DA28" s="79"/>
      <c r="DB28" s="79"/>
      <c r="DC28" s="79"/>
      <c r="DD28" s="79"/>
      <c r="DE28" s="79"/>
      <c r="DF28" s="79"/>
      <c r="DG28" s="79"/>
      <c r="DH28" s="79"/>
      <c r="DI28" s="79"/>
      <c r="DJ28" s="79"/>
      <c r="DK28" s="79"/>
      <c r="DL28" s="79"/>
      <c r="DM28" s="79"/>
      <c r="DN28" s="79"/>
      <c r="DO28" s="79"/>
      <c r="DP28" s="79"/>
      <c r="DQ28" s="79"/>
      <c r="DR28" s="79"/>
      <c r="DS28" s="79"/>
      <c r="DT28" s="79"/>
      <c r="DU28" s="79"/>
      <c r="DV28" s="79"/>
      <c r="DW28" s="79"/>
      <c r="DX28" s="79"/>
      <c r="DY28" s="79"/>
      <c r="DZ28" s="79"/>
      <c r="EA28" s="79"/>
      <c r="EB28" s="79"/>
      <c r="EC28" s="79"/>
      <c r="ED28" s="79"/>
      <c r="EE28" s="79"/>
      <c r="EF28" s="79"/>
      <c r="EG28" s="79"/>
      <c r="EH28" s="79"/>
      <c r="EI28" s="79"/>
      <c r="EJ28" s="79"/>
      <c r="EK28" s="79"/>
      <c r="EL28" s="79"/>
      <c r="EM28" s="79"/>
      <c r="EN28" s="79"/>
      <c r="EO28" s="79"/>
      <c r="EP28" s="79"/>
      <c r="EQ28" s="79"/>
      <c r="ER28" s="79"/>
      <c r="ES28" s="79"/>
      <c r="ET28" s="79"/>
      <c r="EU28" s="79"/>
      <c r="EV28" s="79"/>
      <c r="EW28" s="79"/>
      <c r="EX28" s="79"/>
      <c r="EY28" s="79"/>
      <c r="EZ28" s="79"/>
      <c r="FA28" s="79"/>
      <c r="FB28" s="79"/>
      <c r="FC28" s="79"/>
      <c r="FD28" s="79"/>
      <c r="FE28" s="79"/>
      <c r="FF28" s="79"/>
      <c r="FG28" s="79"/>
      <c r="FH28" s="79"/>
      <c r="FI28" s="79"/>
      <c r="FJ28" s="79"/>
      <c r="FK28" s="79"/>
      <c r="FL28" s="79"/>
      <c r="FM28" s="79"/>
      <c r="FN28" s="79"/>
      <c r="FO28" s="79"/>
      <c r="FP28" s="79"/>
      <c r="FQ28" s="79"/>
      <c r="FR28" s="79"/>
      <c r="FS28" s="79"/>
      <c r="FT28" s="79"/>
      <c r="FU28" s="79"/>
      <c r="FV28" s="79"/>
      <c r="FW28" s="79"/>
      <c r="FX28" s="79"/>
      <c r="FY28" s="79"/>
      <c r="FZ28" s="79"/>
      <c r="GA28" s="79"/>
      <c r="GB28" s="79"/>
      <c r="GC28" s="79"/>
      <c r="GD28" s="79"/>
      <c r="GE28" s="79"/>
      <c r="GF28" s="79"/>
      <c r="GG28" s="79"/>
      <c r="GH28" s="79"/>
      <c r="GI28" s="79"/>
      <c r="GJ28" s="79"/>
      <c r="GK28" s="79"/>
      <c r="GL28" s="79"/>
      <c r="GM28" s="79"/>
      <c r="GN28" s="79"/>
      <c r="GO28" s="79"/>
      <c r="GP28" s="79"/>
      <c r="GQ28" s="79"/>
      <c r="GR28" s="79"/>
      <c r="GS28" s="79"/>
      <c r="GT28" s="79"/>
      <c r="GU28" s="79"/>
      <c r="GV28" s="79"/>
      <c r="GW28" s="79"/>
      <c r="GX28" s="79"/>
      <c r="GY28" s="79"/>
      <c r="GZ28" s="79"/>
      <c r="HA28" s="79"/>
      <c r="HB28" s="79"/>
      <c r="HC28" s="79"/>
      <c r="HD28" s="79"/>
      <c r="HE28" s="79"/>
      <c r="HF28" s="79"/>
      <c r="HG28" s="79"/>
      <c r="HH28" s="79"/>
      <c r="HI28" s="79"/>
      <c r="HJ28" s="79"/>
      <c r="HK28" s="79"/>
      <c r="HL28" s="79"/>
      <c r="HM28" s="79"/>
      <c r="HN28" s="79"/>
      <c r="HO28" s="79"/>
      <c r="HP28" s="79"/>
      <c r="HQ28" s="79"/>
      <c r="HR28" s="79"/>
      <c r="HS28" s="79"/>
      <c r="HT28" s="79"/>
      <c r="HU28" s="79"/>
      <c r="HV28" s="79"/>
      <c r="HW28" s="79"/>
      <c r="HX28" s="79"/>
      <c r="HY28" s="79"/>
      <c r="HZ28" s="79"/>
      <c r="IA28" s="79"/>
      <c r="IB28" s="79"/>
      <c r="IC28" s="79"/>
      <c r="ID28" s="79"/>
      <c r="IE28" s="79"/>
      <c r="IF28" s="79"/>
      <c r="IG28" s="79"/>
      <c r="IH28" s="79"/>
      <c r="II28" s="79"/>
      <c r="IJ28" s="79"/>
      <c r="IK28" s="79"/>
      <c r="IL28" s="79"/>
      <c r="IM28" s="79"/>
      <c r="IN28" s="79"/>
      <c r="IO28" s="79"/>
      <c r="IP28" s="79"/>
      <c r="IQ28" s="79"/>
      <c r="IR28" s="79"/>
      <c r="IS28" s="79"/>
      <c r="IT28" s="79"/>
      <c r="IU28" s="79"/>
      <c r="IV28" s="79"/>
      <c r="IW28" s="79"/>
      <c r="IX28" s="79"/>
      <c r="IY28" s="79"/>
      <c r="IZ28" s="79"/>
      <c r="JA28" s="79"/>
      <c r="JB28" s="79"/>
    </row>
    <row r="29" spans="1:262" ht="47.25" customHeight="1" thickTop="1" thickBot="1" x14ac:dyDescent="0.3">
      <c r="A29" s="80"/>
      <c r="B29" s="81" t="s">
        <v>62</v>
      </c>
      <c r="C29" s="82" t="s">
        <v>56</v>
      </c>
      <c r="D29" s="92">
        <f>D12+D14+D24+D19+D26+D28</f>
        <v>266106</v>
      </c>
      <c r="E29" s="83">
        <f>E12+E14+E24+E19</f>
        <v>-22700</v>
      </c>
      <c r="F29" s="83">
        <f>F12+F14+F24+F19</f>
        <v>-573</v>
      </c>
      <c r="G29" s="88">
        <f>D29+E29+F29</f>
        <v>242833</v>
      </c>
      <c r="H29" s="84"/>
      <c r="I29" s="144">
        <f>I14+I12</f>
        <v>-194</v>
      </c>
      <c r="J29" s="144">
        <f>J14+J12</f>
        <v>-23</v>
      </c>
      <c r="K29" s="144">
        <f>K14+K12</f>
        <v>-217</v>
      </c>
      <c r="L29" s="86"/>
      <c r="M29" s="83">
        <f>M12+M14+M19+M24</f>
        <v>26354</v>
      </c>
      <c r="N29" s="87">
        <f>M29</f>
        <v>26354</v>
      </c>
      <c r="O29" s="86" t="s">
        <v>56</v>
      </c>
      <c r="P29" s="83">
        <f>P12+P14+P24+P19</f>
        <v>30809</v>
      </c>
      <c r="Q29" s="87">
        <f t="shared" si="6"/>
        <v>30809</v>
      </c>
      <c r="R29" s="86" t="s">
        <v>56</v>
      </c>
      <c r="S29" s="83">
        <f>S12+S14+S24+S19</f>
        <v>-80</v>
      </c>
      <c r="T29" s="89">
        <f>S29</f>
        <v>-80</v>
      </c>
      <c r="U29" s="86" t="s">
        <v>56</v>
      </c>
      <c r="V29" s="83">
        <f>V12+V14+V24+V19</f>
        <v>143</v>
      </c>
      <c r="W29" s="83">
        <f>W12+W14+W24+W19</f>
        <v>-5</v>
      </c>
      <c r="X29" s="88">
        <f>V29+W29</f>
        <v>138</v>
      </c>
      <c r="Y29" s="90" t="s">
        <v>56</v>
      </c>
      <c r="Z29" s="91">
        <f>Z26</f>
        <v>1659</v>
      </c>
      <c r="AA29" s="91">
        <f>AA26</f>
        <v>0</v>
      </c>
      <c r="AB29" s="85">
        <f>AB26</f>
        <v>1659</v>
      </c>
      <c r="AC29" s="86" t="s">
        <v>56</v>
      </c>
      <c r="AD29" s="83">
        <f>AD27</f>
        <v>3079</v>
      </c>
      <c r="AE29" s="83">
        <f>AE27</f>
        <v>0</v>
      </c>
      <c r="AF29" s="83">
        <f>AF27</f>
        <v>3079</v>
      </c>
      <c r="AG29" s="84">
        <f t="shared" si="2"/>
        <v>305256</v>
      </c>
      <c r="AH29" s="92">
        <f>W29+AA29+AE29+J29</f>
        <v>-28</v>
      </c>
      <c r="AI29" s="92">
        <f t="shared" si="4"/>
        <v>-653</v>
      </c>
      <c r="AJ29" s="93">
        <f>AG29+AH29+AI29</f>
        <v>304575</v>
      </c>
      <c r="AK29" s="94"/>
      <c r="AM29" s="51"/>
    </row>
    <row r="30" spans="1:262" ht="15.9" customHeight="1" x14ac:dyDescent="0.25">
      <c r="A30" s="95"/>
      <c r="B30" s="96"/>
      <c r="C30" s="97"/>
      <c r="D30" s="98"/>
      <c r="E30" s="98"/>
      <c r="F30" s="98"/>
      <c r="G30" s="98"/>
      <c r="H30" s="98"/>
      <c r="I30" s="98"/>
      <c r="J30" s="98"/>
      <c r="K30" s="98"/>
      <c r="L30" s="99"/>
      <c r="M30" s="98"/>
      <c r="N30" s="98"/>
      <c r="O30" s="99"/>
      <c r="P30" s="98"/>
      <c r="Q30" s="98"/>
      <c r="R30" s="100"/>
      <c r="S30" s="101"/>
      <c r="T30" s="235" t="s">
        <v>68</v>
      </c>
      <c r="U30" s="236"/>
      <c r="V30" s="236"/>
      <c r="W30" s="236"/>
      <c r="X30" s="236"/>
      <c r="Y30" s="236"/>
      <c r="Z30" s="236"/>
      <c r="AA30" s="236"/>
      <c r="AB30" s="236"/>
      <c r="AC30" s="236"/>
      <c r="AD30" s="236"/>
      <c r="AE30" s="236"/>
      <c r="AF30" s="237"/>
      <c r="AG30" s="102"/>
      <c r="AH30" s="103"/>
      <c r="AI30" s="103"/>
      <c r="AJ30" s="104">
        <f>6386-51</f>
        <v>6335</v>
      </c>
      <c r="AK30" s="94"/>
      <c r="AM30" s="51"/>
    </row>
    <row r="31" spans="1:262" ht="15.9" customHeight="1" x14ac:dyDescent="0.25">
      <c r="A31" s="129"/>
      <c r="B31" s="130"/>
      <c r="C31" s="131"/>
      <c r="D31" s="132"/>
      <c r="E31" s="132"/>
      <c r="F31" s="132"/>
      <c r="G31" s="132"/>
      <c r="H31" s="132"/>
      <c r="I31" s="132"/>
      <c r="J31" s="132"/>
      <c r="K31" s="132"/>
      <c r="L31" s="133"/>
      <c r="M31" s="132"/>
      <c r="N31" s="132"/>
      <c r="O31" s="133"/>
      <c r="P31" s="132"/>
      <c r="Q31" s="132"/>
      <c r="R31" s="134"/>
      <c r="S31" s="135"/>
      <c r="T31" s="136"/>
      <c r="U31" s="137"/>
      <c r="V31" s="137"/>
      <c r="W31" s="137"/>
      <c r="X31" s="137"/>
      <c r="Y31" s="137"/>
      <c r="Z31" s="137"/>
      <c r="AA31" s="137"/>
      <c r="AB31" s="137"/>
      <c r="AC31" s="137"/>
      <c r="AD31" s="137"/>
      <c r="AE31" s="137"/>
      <c r="AF31" s="138"/>
      <c r="AG31" s="139"/>
      <c r="AH31" s="140"/>
      <c r="AI31" s="140"/>
      <c r="AJ31" s="141"/>
      <c r="AK31" s="94"/>
      <c r="AM31" s="51"/>
    </row>
    <row r="32" spans="1:262" ht="15.9" customHeight="1" x14ac:dyDescent="0.25">
      <c r="A32" s="105"/>
      <c r="B32" s="157" t="s">
        <v>97</v>
      </c>
      <c r="C32" s="155"/>
      <c r="D32" s="107"/>
      <c r="E32" s="158">
        <v>5864400</v>
      </c>
      <c r="F32" s="106"/>
      <c r="G32" s="106"/>
      <c r="H32" s="106"/>
      <c r="I32" s="106"/>
      <c r="J32" s="106"/>
      <c r="K32" s="106"/>
      <c r="L32" s="107"/>
      <c r="M32" s="106"/>
      <c r="N32" s="106"/>
      <c r="O32" s="107"/>
      <c r="P32" s="106"/>
      <c r="Q32" s="106"/>
      <c r="R32" s="108"/>
      <c r="S32" s="109"/>
      <c r="T32" s="238" t="s">
        <v>63</v>
      </c>
      <c r="U32" s="239"/>
      <c r="V32" s="239"/>
      <c r="W32" s="239"/>
      <c r="X32" s="239"/>
      <c r="Y32" s="239"/>
      <c r="Z32" s="239"/>
      <c r="AA32" s="239"/>
      <c r="AB32" s="239"/>
      <c r="AC32" s="239"/>
      <c r="AD32" s="239"/>
      <c r="AE32" s="239"/>
      <c r="AF32" s="239"/>
      <c r="AG32" s="110"/>
      <c r="AH32" s="111"/>
      <c r="AI32" s="111"/>
      <c r="AJ32" s="112">
        <v>-10</v>
      </c>
      <c r="AK32" s="94"/>
      <c r="AM32" s="51"/>
    </row>
    <row r="33" spans="1:39" ht="15.9" customHeight="1" thickBot="1" x14ac:dyDescent="0.3">
      <c r="A33" s="105"/>
      <c r="B33" s="157" t="s">
        <v>98</v>
      </c>
      <c r="C33" s="155"/>
      <c r="D33" s="107"/>
      <c r="E33" s="158">
        <v>6198000</v>
      </c>
      <c r="F33" s="106"/>
      <c r="G33" s="106"/>
      <c r="H33" s="106"/>
      <c r="I33" s="106"/>
      <c r="J33" s="106"/>
      <c r="K33" s="106"/>
      <c r="L33" s="107"/>
      <c r="M33" s="106"/>
      <c r="N33" s="106"/>
      <c r="O33" s="107"/>
      <c r="P33" s="106"/>
      <c r="Q33" s="106"/>
      <c r="R33" s="108"/>
      <c r="S33" s="109"/>
      <c r="T33" s="240"/>
      <c r="U33" s="241"/>
      <c r="V33" s="241"/>
      <c r="W33" s="241"/>
      <c r="X33" s="241"/>
      <c r="Y33" s="241"/>
      <c r="Z33" s="241"/>
      <c r="AA33" s="241"/>
      <c r="AB33" s="241"/>
      <c r="AC33" s="241"/>
      <c r="AD33" s="241"/>
      <c r="AE33" s="241"/>
      <c r="AF33" s="242"/>
      <c r="AG33" s="113"/>
      <c r="AH33" s="114"/>
      <c r="AI33" s="114"/>
      <c r="AJ33" s="115"/>
      <c r="AK33" s="94"/>
      <c r="AM33" s="51"/>
    </row>
    <row r="34" spans="1:39" ht="15.9" customHeight="1" thickBot="1" x14ac:dyDescent="0.3">
      <c r="A34" s="105"/>
      <c r="B34" s="183" t="s">
        <v>78</v>
      </c>
      <c r="C34" s="155"/>
      <c r="D34" s="107"/>
      <c r="E34" s="158">
        <v>22700</v>
      </c>
      <c r="F34" s="106"/>
      <c r="G34" s="106"/>
      <c r="H34" s="106"/>
      <c r="I34" s="106"/>
      <c r="J34" s="106"/>
      <c r="K34" s="106"/>
      <c r="L34" s="107"/>
      <c r="M34" s="106"/>
      <c r="N34" s="106"/>
      <c r="O34" s="107"/>
      <c r="P34" s="106"/>
      <c r="Q34" s="106"/>
      <c r="R34" s="108"/>
      <c r="S34" s="109"/>
      <c r="T34" s="179"/>
      <c r="U34" s="180"/>
      <c r="V34" s="180"/>
      <c r="W34" s="180"/>
      <c r="X34" s="180"/>
      <c r="Y34" s="180"/>
      <c r="Z34" s="180"/>
      <c r="AA34" s="180"/>
      <c r="AB34" s="180"/>
      <c r="AC34" s="180"/>
      <c r="AD34" s="180"/>
      <c r="AE34" s="180"/>
      <c r="AF34" s="180"/>
      <c r="AG34" s="181"/>
      <c r="AH34" s="181"/>
      <c r="AI34" s="181"/>
      <c r="AJ34" s="182"/>
      <c r="AK34" s="94"/>
      <c r="AM34" s="51"/>
    </row>
    <row r="35" spans="1:39" ht="16.2" thickBot="1" x14ac:dyDescent="0.3">
      <c r="A35" s="116"/>
      <c r="B35" s="184"/>
      <c r="C35" s="156"/>
      <c r="D35" s="120"/>
      <c r="E35" s="128">
        <f>E33-E32-E34</f>
        <v>310900</v>
      </c>
      <c r="F35" s="117"/>
      <c r="G35" s="117"/>
      <c r="H35" s="117"/>
      <c r="I35" s="117"/>
      <c r="J35" s="117"/>
      <c r="K35" s="117"/>
      <c r="L35" s="117"/>
      <c r="M35" s="117"/>
      <c r="N35" s="117"/>
      <c r="O35" s="117"/>
      <c r="P35" s="117"/>
      <c r="Q35" s="117"/>
      <c r="R35" s="117"/>
      <c r="S35" s="118"/>
      <c r="T35" s="243" t="s">
        <v>64</v>
      </c>
      <c r="U35" s="244"/>
      <c r="V35" s="244"/>
      <c r="W35" s="244"/>
      <c r="X35" s="244"/>
      <c r="Y35" s="244"/>
      <c r="Z35" s="244"/>
      <c r="AA35" s="244"/>
      <c r="AB35" s="244"/>
      <c r="AC35" s="244"/>
      <c r="AD35" s="244"/>
      <c r="AE35" s="244"/>
      <c r="AF35" s="244"/>
      <c r="AG35" s="244"/>
      <c r="AH35" s="244"/>
      <c r="AI35" s="245"/>
      <c r="AJ35" s="190">
        <f>SUM(AJ29:AJ33)</f>
        <v>310900</v>
      </c>
      <c r="AK35" s="94"/>
    </row>
    <row r="36" spans="1:39" ht="13.8" thickTop="1" x14ac:dyDescent="0.25">
      <c r="A36" s="119"/>
      <c r="B36" s="120"/>
      <c r="C36" s="120"/>
      <c r="D36" s="120"/>
      <c r="E36" s="120"/>
      <c r="F36" s="120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1"/>
      <c r="T36" s="232" t="s">
        <v>69</v>
      </c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  <c r="AE36" s="232"/>
      <c r="AF36" s="232"/>
      <c r="AG36" s="193"/>
      <c r="AH36" s="193"/>
      <c r="AI36" s="193"/>
      <c r="AJ36" s="194">
        <v>98129</v>
      </c>
    </row>
    <row r="37" spans="1:39" x14ac:dyDescent="0.25">
      <c r="A37" s="119"/>
      <c r="B37" s="120"/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1"/>
      <c r="T37" s="195" t="s">
        <v>71</v>
      </c>
      <c r="U37" s="195"/>
      <c r="V37" s="195"/>
      <c r="W37" s="195"/>
      <c r="X37" s="195"/>
      <c r="Y37" s="195"/>
      <c r="Z37" s="195"/>
      <c r="AA37" s="195"/>
      <c r="AB37" s="195"/>
      <c r="AC37" s="195"/>
      <c r="AD37" s="195"/>
      <c r="AE37" s="195"/>
      <c r="AF37" s="195"/>
      <c r="AG37" s="193"/>
      <c r="AH37" s="193"/>
      <c r="AI37" s="193"/>
      <c r="AJ37" s="193">
        <v>6335</v>
      </c>
    </row>
    <row r="38" spans="1:39" x14ac:dyDescent="0.25">
      <c r="A38" s="119"/>
      <c r="B38" s="120"/>
      <c r="C38" s="120"/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1"/>
      <c r="T38" s="226" t="s">
        <v>79</v>
      </c>
      <c r="U38" s="226"/>
      <c r="V38" s="226"/>
      <c r="W38" s="226"/>
      <c r="X38" s="226"/>
      <c r="Y38" s="226"/>
      <c r="Z38" s="226"/>
      <c r="AA38" s="226"/>
      <c r="AB38" s="226"/>
      <c r="AC38" s="226"/>
      <c r="AD38" s="226"/>
      <c r="AE38" s="226"/>
      <c r="AF38" s="226"/>
      <c r="AG38" s="193"/>
      <c r="AH38" s="193"/>
      <c r="AI38" s="193"/>
      <c r="AJ38" s="193"/>
    </row>
    <row r="39" spans="1:39" x14ac:dyDescent="0.25">
      <c r="A39" s="119"/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1"/>
      <c r="T39" s="288" t="s">
        <v>114</v>
      </c>
      <c r="U39" s="288"/>
      <c r="V39" s="288"/>
      <c r="W39" s="288"/>
      <c r="X39" s="288"/>
      <c r="Y39" s="288"/>
      <c r="Z39" s="288"/>
      <c r="AA39" s="288"/>
      <c r="AB39" s="288"/>
      <c r="AC39" s="288"/>
      <c r="AD39" s="288"/>
      <c r="AE39" s="288"/>
      <c r="AF39" s="288"/>
      <c r="AG39" s="193"/>
      <c r="AH39" s="193"/>
      <c r="AI39" s="193"/>
      <c r="AJ39" s="193">
        <f>30953+2643</f>
        <v>33596</v>
      </c>
    </row>
    <row r="40" spans="1:39" x14ac:dyDescent="0.25">
      <c r="A40" s="122"/>
      <c r="B40" s="123"/>
      <c r="C40" s="123"/>
      <c r="D40" s="123"/>
      <c r="E40" s="123"/>
      <c r="F40" s="123"/>
      <c r="G40" s="123"/>
      <c r="H40" s="123"/>
      <c r="I40" s="123"/>
      <c r="J40" s="123"/>
      <c r="K40" s="123"/>
      <c r="L40" s="123"/>
      <c r="M40" s="123"/>
      <c r="N40" s="123"/>
      <c r="O40" s="123"/>
      <c r="P40" s="123"/>
      <c r="Q40" s="123"/>
      <c r="R40" s="123"/>
      <c r="S40" s="124"/>
      <c r="T40" s="230" t="s">
        <v>115</v>
      </c>
      <c r="U40" s="230"/>
      <c r="V40" s="230"/>
      <c r="W40" s="230"/>
      <c r="X40" s="230"/>
      <c r="Y40" s="230"/>
      <c r="Z40" s="230"/>
      <c r="AA40" s="230"/>
      <c r="AB40" s="230"/>
      <c r="AC40" s="230"/>
      <c r="AD40" s="230"/>
      <c r="AE40" s="230"/>
      <c r="AF40" s="230"/>
      <c r="AG40" s="193"/>
      <c r="AH40" s="193"/>
      <c r="AI40" s="193"/>
      <c r="AJ40" s="193">
        <f>4612-1982</f>
        <v>2630</v>
      </c>
    </row>
    <row r="41" spans="1:39" ht="25.5" customHeight="1" x14ac:dyDescent="0.25">
      <c r="B41" s="125"/>
      <c r="T41" s="221" t="s">
        <v>80</v>
      </c>
      <c r="U41" s="221"/>
      <c r="V41" s="221"/>
      <c r="W41" s="221"/>
      <c r="X41" s="221"/>
      <c r="Y41" s="221"/>
      <c r="Z41" s="221"/>
      <c r="AA41" s="221"/>
      <c r="AB41" s="221"/>
      <c r="AC41" s="221"/>
      <c r="AD41" s="221"/>
      <c r="AE41" s="221"/>
      <c r="AF41" s="221"/>
      <c r="AG41" s="193"/>
      <c r="AH41" s="193"/>
      <c r="AI41" s="193"/>
      <c r="AJ41" s="193">
        <v>26637</v>
      </c>
    </row>
    <row r="42" spans="1:39" ht="25.5" customHeight="1" x14ac:dyDescent="0.25">
      <c r="B42" s="125"/>
      <c r="T42" s="221" t="s">
        <v>81</v>
      </c>
      <c r="U42" s="221"/>
      <c r="V42" s="221"/>
      <c r="W42" s="221"/>
      <c r="X42" s="221"/>
      <c r="Y42" s="221"/>
      <c r="Z42" s="221"/>
      <c r="AA42" s="221"/>
      <c r="AB42" s="221"/>
      <c r="AC42" s="221"/>
      <c r="AD42" s="221"/>
      <c r="AE42" s="221"/>
      <c r="AF42" s="221"/>
      <c r="AG42" s="193"/>
      <c r="AH42" s="193"/>
      <c r="AI42" s="193"/>
      <c r="AJ42" s="193">
        <v>3411</v>
      </c>
    </row>
    <row r="43" spans="1:39" ht="16.5" customHeight="1" x14ac:dyDescent="0.25">
      <c r="B43" s="125"/>
      <c r="T43" s="221" t="s">
        <v>116</v>
      </c>
      <c r="U43" s="221"/>
      <c r="V43" s="221"/>
      <c r="W43" s="221"/>
      <c r="X43" s="221"/>
      <c r="Y43" s="221"/>
      <c r="Z43" s="221"/>
      <c r="AA43" s="221"/>
      <c r="AB43" s="221"/>
      <c r="AC43" s="221"/>
      <c r="AD43" s="221"/>
      <c r="AE43" s="221"/>
      <c r="AF43" s="221"/>
      <c r="AG43" s="193"/>
      <c r="AH43" s="193"/>
      <c r="AI43" s="193"/>
      <c r="AJ43" s="193">
        <f>5456+6000</f>
        <v>11456</v>
      </c>
    </row>
    <row r="44" spans="1:39" ht="16.5" customHeight="1" x14ac:dyDescent="0.25">
      <c r="B44" s="125"/>
      <c r="T44" s="221" t="s">
        <v>88</v>
      </c>
      <c r="U44" s="221"/>
      <c r="V44" s="221"/>
      <c r="W44" s="221"/>
      <c r="X44" s="221"/>
      <c r="Y44" s="221"/>
      <c r="Z44" s="221"/>
      <c r="AA44" s="221"/>
      <c r="AB44" s="221"/>
      <c r="AC44" s="221"/>
      <c r="AD44" s="221"/>
      <c r="AE44" s="221"/>
      <c r="AF44" s="221"/>
      <c r="AG44" s="221"/>
      <c r="AH44" s="221"/>
      <c r="AI44" s="221"/>
      <c r="AJ44" s="197"/>
    </row>
    <row r="45" spans="1:39" ht="16.5" customHeight="1" x14ac:dyDescent="0.25">
      <c r="B45" s="125"/>
      <c r="T45" s="221" t="s">
        <v>89</v>
      </c>
      <c r="U45" s="221"/>
      <c r="V45" s="221"/>
      <c r="W45" s="221"/>
      <c r="X45" s="221"/>
      <c r="Y45" s="221"/>
      <c r="Z45" s="221"/>
      <c r="AA45" s="221"/>
      <c r="AB45" s="221"/>
      <c r="AC45" s="221"/>
      <c r="AD45" s="221"/>
      <c r="AE45" s="221"/>
      <c r="AF45" s="221"/>
      <c r="AG45" s="196"/>
      <c r="AH45" s="196"/>
      <c r="AI45" s="196"/>
      <c r="AJ45" s="197">
        <v>89</v>
      </c>
    </row>
    <row r="46" spans="1:39" ht="16.5" customHeight="1" x14ac:dyDescent="0.25">
      <c r="B46" s="125"/>
      <c r="T46" s="221" t="s">
        <v>90</v>
      </c>
      <c r="U46" s="221"/>
      <c r="V46" s="221"/>
      <c r="W46" s="221"/>
      <c r="X46" s="221"/>
      <c r="Y46" s="221"/>
      <c r="Z46" s="221"/>
      <c r="AA46" s="221"/>
      <c r="AB46" s="221"/>
      <c r="AC46" s="221"/>
      <c r="AD46" s="221"/>
      <c r="AE46" s="221"/>
      <c r="AF46" s="221"/>
      <c r="AG46" s="196"/>
      <c r="AH46" s="196"/>
      <c r="AI46" s="196"/>
      <c r="AJ46" s="197">
        <v>22</v>
      </c>
    </row>
    <row r="47" spans="1:39" ht="16.5" customHeight="1" x14ac:dyDescent="0.25">
      <c r="B47" s="125"/>
      <c r="T47" s="216" t="s">
        <v>117</v>
      </c>
      <c r="U47" s="217"/>
      <c r="V47" s="217"/>
      <c r="W47" s="217"/>
      <c r="X47" s="217"/>
      <c r="Y47" s="217"/>
      <c r="Z47" s="217"/>
      <c r="AA47" s="217"/>
      <c r="AB47" s="217"/>
      <c r="AC47" s="217"/>
      <c r="AD47" s="217"/>
      <c r="AE47" s="217"/>
      <c r="AF47" s="218"/>
      <c r="AG47" s="196"/>
      <c r="AH47" s="196"/>
      <c r="AI47" s="196"/>
      <c r="AJ47" s="197">
        <v>167</v>
      </c>
    </row>
    <row r="48" spans="1:39" ht="13.8" thickBot="1" x14ac:dyDescent="0.3">
      <c r="B48" s="125" t="s">
        <v>65</v>
      </c>
      <c r="T48" s="286" t="s">
        <v>70</v>
      </c>
      <c r="U48" s="287"/>
      <c r="V48" s="287"/>
      <c r="W48" s="287"/>
      <c r="X48" s="287"/>
      <c r="Y48" s="287"/>
      <c r="Z48" s="287"/>
      <c r="AA48" s="287"/>
      <c r="AB48" s="287"/>
      <c r="AC48" s="287"/>
      <c r="AD48" s="287"/>
      <c r="AE48" s="287"/>
      <c r="AF48" s="287"/>
      <c r="AG48" s="191"/>
      <c r="AH48" s="191"/>
      <c r="AI48" s="191"/>
      <c r="AJ48" s="192">
        <f>AJ36+AJ37-AJ39-AJ40-AJ41-AJ42-AJ43-AJ45-AJ46-AJ47</f>
        <v>26456</v>
      </c>
    </row>
    <row r="49" spans="2:2" x14ac:dyDescent="0.25">
      <c r="B49" s="1" t="s">
        <v>66</v>
      </c>
    </row>
  </sheetData>
  <mergeCells count="67">
    <mergeCell ref="A3:AJ3"/>
    <mergeCell ref="A4:AJ4"/>
    <mergeCell ref="L5:N5"/>
    <mergeCell ref="O5:Q5"/>
    <mergeCell ref="R5:T5"/>
    <mergeCell ref="U5:X5"/>
    <mergeCell ref="A6:A8"/>
    <mergeCell ref="B6:B8"/>
    <mergeCell ref="C6:G6"/>
    <mergeCell ref="H6:K6"/>
    <mergeCell ref="L6:N6"/>
    <mergeCell ref="H7:H8"/>
    <mergeCell ref="I7:I8"/>
    <mergeCell ref="K7:K8"/>
    <mergeCell ref="L7:L8"/>
    <mergeCell ref="J7:J8"/>
    <mergeCell ref="Y6:AB6"/>
    <mergeCell ref="AC6:AF6"/>
    <mergeCell ref="AG6:AJ6"/>
    <mergeCell ref="C7:C8"/>
    <mergeCell ref="D7:D8"/>
    <mergeCell ref="E7:E8"/>
    <mergeCell ref="F7:F8"/>
    <mergeCell ref="G7:G8"/>
    <mergeCell ref="O6:Q6"/>
    <mergeCell ref="P7:P8"/>
    <mergeCell ref="Q7:Q8"/>
    <mergeCell ref="R7:R8"/>
    <mergeCell ref="R6:T6"/>
    <mergeCell ref="U6:X6"/>
    <mergeCell ref="AG7:AG8"/>
    <mergeCell ref="AH7:AH8"/>
    <mergeCell ref="AI7:AI8"/>
    <mergeCell ref="AJ7:AJ8"/>
    <mergeCell ref="Y7:Y8"/>
    <mergeCell ref="Z7:Z8"/>
    <mergeCell ref="AA7:AA8"/>
    <mergeCell ref="AB7:AB8"/>
    <mergeCell ref="AC7:AC8"/>
    <mergeCell ref="AD7:AD8"/>
    <mergeCell ref="AE7:AE8"/>
    <mergeCell ref="AF7:AF8"/>
    <mergeCell ref="T42:AF42"/>
    <mergeCell ref="T48:AF48"/>
    <mergeCell ref="T43:AF43"/>
    <mergeCell ref="T30:AF30"/>
    <mergeCell ref="T32:AF32"/>
    <mergeCell ref="T33:AF33"/>
    <mergeCell ref="T35:AI35"/>
    <mergeCell ref="T36:AF36"/>
    <mergeCell ref="T38:AF38"/>
    <mergeCell ref="T44:AI44"/>
    <mergeCell ref="T45:AF45"/>
    <mergeCell ref="T47:AF47"/>
    <mergeCell ref="T46:AF46"/>
    <mergeCell ref="T39:AF39"/>
    <mergeCell ref="T40:AF40"/>
    <mergeCell ref="T41:AF41"/>
    <mergeCell ref="X7:X8"/>
    <mergeCell ref="M7:M8"/>
    <mergeCell ref="N7:N8"/>
    <mergeCell ref="O7:O8"/>
    <mergeCell ref="S7:S8"/>
    <mergeCell ref="T7:T8"/>
    <mergeCell ref="U7:U8"/>
    <mergeCell ref="V7:V8"/>
    <mergeCell ref="W7:W8"/>
  </mergeCells>
  <pageMargins left="0" right="0" top="0" bottom="0" header="0.31496062992125984" footer="0.31496062992125984"/>
  <pageSetup paperSize="9" scale="53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VISO  ML perskirstymas (10. 31)</vt:lpstr>
      <vt:lpstr>VISO  ML perskirstymas (10.10)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Gedrimienė, Birutė</dc:creator>
  <cp:lastModifiedBy>Sadauskienė, Dalia</cp:lastModifiedBy>
  <cp:lastPrinted>2024-10-22T06:17:01Z</cp:lastPrinted>
  <dcterms:created xsi:type="dcterms:W3CDTF">2023-10-10T10:06:24Z</dcterms:created>
  <dcterms:modified xsi:type="dcterms:W3CDTF">2024-10-22T06:19:10Z</dcterms:modified>
</cp:coreProperties>
</file>